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mc:AlternateContent xmlns:mc="http://schemas.openxmlformats.org/markup-compatibility/2006">
    <mc:Choice Requires="x15">
      <x15ac:absPath xmlns:x15ac="http://schemas.microsoft.com/office/spreadsheetml/2010/11/ac" url="C:\Users\eganon\Downloads\"/>
    </mc:Choice>
  </mc:AlternateContent>
  <xr:revisionPtr revIDLastSave="0" documentId="8_{65C6035B-B2AE-44C4-8B4F-A3D4969B2FFB}" xr6:coauthVersionLast="47" xr6:coauthVersionMax="47" xr10:uidLastSave="{00000000-0000-0000-0000-000000000000}"/>
  <bookViews>
    <workbookView xWindow="-108" yWindow="-108" windowWidth="23256" windowHeight="12456" xr2:uid="{00000000-000D-0000-FFFF-FFFF00000000}"/>
  </bookViews>
  <sheets>
    <sheet name="ReadMe" sheetId="23" r:id="rId1"/>
    <sheet name="INPUTS" sheetId="1" r:id="rId2"/>
    <sheet name="SUMMARY OF MEASURES" sheetId="20" r:id="rId3"/>
    <sheet name="SUMMARY TABLES" sheetId="14" r:id="rId4"/>
    <sheet name="BUY ALL C-PACE SIR MODEL" sheetId="25" r:id="rId5"/>
    <sheet name="NT C-PACE SIR MODEL" sheetId="26" r:id="rId6"/>
    <sheet name="BUY ALL CASH FLOW CHART" sheetId="27" r:id="rId7"/>
    <sheet name="NT CASH FLOW CHART" sheetId="28" r:id="rId8"/>
    <sheet name="CLOSING FEE CALCULATOR" sheetId="21" state="hidden" r:id="rId9"/>
    <sheet name="TAX BENEFITS" sheetId="11" state="hidden" r:id="rId10"/>
    <sheet name="PRINCIPAL AND INTEREST" sheetId="12" state="hidden" r:id="rId11"/>
    <sheet name="INTEREST RATES" sheetId="22" state="hidden" r:id="rId12"/>
    <sheet name="UTILITY BILL EXAMPLE" sheetId="24" r:id="rId13"/>
    <sheet name="MEASURE LIFE REFERENCE" sheetId="29" r:id="rId14"/>
  </sheets>
  <definedNames>
    <definedName name="Beg_Bal" localSheetId="13">#REF!</definedName>
    <definedName name="Beg_Bal" localSheetId="3">#REF!</definedName>
    <definedName name="Beg_Bal">#REF!</definedName>
    <definedName name="Cum_Int" localSheetId="3">#REF!</definedName>
    <definedName name="Cum_Int">#REF!</definedName>
    <definedName name="Data">#REF!</definedName>
    <definedName name="End_Bal">#REF!</definedName>
    <definedName name="Extra_Pay">#REF!</definedName>
    <definedName name="Full_Print">#REF!</definedName>
    <definedName name="Header_Row">ROW(#REF!)</definedName>
    <definedName name="Int">#REF!</definedName>
    <definedName name="Interest_Rate">#REF!</definedName>
    <definedName name="Last_Row" localSheetId="13">IF('MEASURE LIFE REFERENCE'!Values_Entered,Header_Row+'MEASURE LIFE REFERENCE'!Number_of_Payments,Header_Row)</definedName>
    <definedName name="Last_Row" localSheetId="3">IF('SUMMARY TABLES'!Values_Entered,Header_Row+'SUMMARY TABLES'!Number_of_Payments,Header_Row)</definedName>
    <definedName name="Last_Row">IF(Values_Entered,Header_Row+Number_of_Payments,Header_Row)</definedName>
    <definedName name="Loan_Amount" localSheetId="13">#REF!</definedName>
    <definedName name="Loan_Amount" localSheetId="3">#REF!</definedName>
    <definedName name="Loan_Amount">#REF!</definedName>
    <definedName name="Loan_Start" localSheetId="3">#REF!</definedName>
    <definedName name="Loan_Start">#REF!</definedName>
    <definedName name="Loan_Years" localSheetId="3">#REF!</definedName>
    <definedName name="Loan_Years">#REF!</definedName>
    <definedName name="Num_Pmt_Per_Year">#REF!</definedName>
    <definedName name="Number_of_Payments" localSheetId="13">MATCH(0.01,End_Bal,-1)+1</definedName>
    <definedName name="Number_of_Payments" localSheetId="3">MATCH(0.01,End_Bal,-1)+1</definedName>
    <definedName name="Number_of_Payments">MATCH(0.01,End_Bal,-1)+1</definedName>
    <definedName name="Pay_Date">#REF!</definedName>
    <definedName name="Pay_Num">#REF!</definedName>
    <definedName name="Payment_Date" localSheetId="4">DATE(YEAR([0]!Loan_Start),MONTH([0]!Loan_Start)+Payment_Number,DAY([0]!Loan_Start))</definedName>
    <definedName name="Payment_Date" localSheetId="13">DATE(YEAR(Loan_Start),MONTH(Loan_Start)+Payment_Number,DAY(Loan_Start))</definedName>
    <definedName name="Payment_Date" localSheetId="5">DATE(YEAR([0]!Loan_Start),MONTH([0]!Loan_Start)+Payment_Number,DAY([0]!Loan_Start))</definedName>
    <definedName name="Payment_Date" localSheetId="3">DATE(YEAR('SUMMARY TABLES'!Loan_Start),MONTH('SUMMARY TABLES'!Loan_Start)+Payment_Number,DAY('SUMMARY TABLES'!Loan_Start))</definedName>
    <definedName name="Payment_Date">DATE(YEAR(Loan_Start),MONTH(Loan_Start)+Payment_Number,DAY(Loan_Start))</definedName>
    <definedName name="Princ" localSheetId="13">#REF!</definedName>
    <definedName name="Princ" localSheetId="3">#REF!</definedName>
    <definedName name="Princ">#REF!</definedName>
    <definedName name="_xlnm.Print_Area" localSheetId="4">'BUY ALL C-PACE SIR MODEL'!$B$3:$AH$61</definedName>
    <definedName name="_xlnm.Print_Area" localSheetId="5">'NT C-PACE SIR MODEL'!$B$3:$AH$61</definedName>
    <definedName name="Print_Area_Reset" localSheetId="13">OFFSET(Full_Print,0,0,'MEASURE LIFE REFERENCE'!Last_Row)</definedName>
    <definedName name="Print_Area_Reset" localSheetId="3">OFFSET(Full_Print,0,0,'SUMMARY TABLES'!Last_Row)</definedName>
    <definedName name="Print_Area_Reset">OFFSET(Full_Print,0,0,Last_Row)</definedName>
    <definedName name="Sched_Pay" localSheetId="3">#REF!</definedName>
    <definedName name="Sched_Pay">#REF!</definedName>
    <definedName name="Scheduled_Extra_Payments">#REF!</definedName>
    <definedName name="Scheduled_Interest_Rate">#REF!</definedName>
    <definedName name="Scheduled_Monthly_Payment">#REF!</definedName>
    <definedName name="Total_Interest">#REF!</definedName>
    <definedName name="Total_Pay">#REF!</definedName>
    <definedName name="Values_Entered" localSheetId="13">IF('MEASURE LIFE REFERENCE'!Loan_Amount*Interest_Rate*Loan_Years*Loan_Start&gt;0,1,0)</definedName>
    <definedName name="Values_Entered" localSheetId="3">IF('SUMMARY TABLES'!Loan_Amount*Interest_Rate*'SUMMARY TABLES'!Loan_Years*'SUMMARY TABLES'!Loan_Start&gt;0,1,0)</definedName>
    <definedName name="Values_Entered">IF(Loan_Amount*Interest_Rate*Loan_Years*Loan_Start&gt;0,1,0)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4" l="1"/>
  <c r="C21" i="14"/>
  <c r="C20" i="14"/>
  <c r="C18" i="14"/>
  <c r="F20" i="14"/>
  <c r="C43" i="1"/>
  <c r="D16" i="20"/>
  <c r="C11" i="20"/>
  <c r="B11" i="20"/>
  <c r="H63" i="1"/>
  <c r="H64" i="1"/>
  <c r="H65" i="1"/>
  <c r="H66" i="1"/>
  <c r="G62" i="1"/>
  <c r="G63" i="1"/>
  <c r="G64" i="1"/>
  <c r="G65" i="1"/>
  <c r="G66" i="1"/>
  <c r="F62" i="1"/>
  <c r="F63" i="1"/>
  <c r="F64" i="1"/>
  <c r="F65" i="1"/>
  <c r="F66" i="1"/>
  <c r="E62" i="1"/>
  <c r="E63" i="1"/>
  <c r="E64" i="1"/>
  <c r="E65" i="1"/>
  <c r="E66" i="1"/>
  <c r="D62" i="1"/>
  <c r="D63" i="1"/>
  <c r="D64" i="1"/>
  <c r="D65" i="1"/>
  <c r="D66" i="1"/>
  <c r="Q9" i="20" l="1"/>
  <c r="Q10" i="20"/>
  <c r="E3" i="25" l="1"/>
  <c r="E3" i="26"/>
  <c r="D25" i="20"/>
  <c r="D21" i="20"/>
  <c r="D22" i="20"/>
  <c r="C23" i="20"/>
  <c r="D23" i="20"/>
  <c r="C24" i="20"/>
  <c r="D24" i="20"/>
  <c r="L5" i="20"/>
  <c r="K11" i="20"/>
  <c r="J11" i="20"/>
  <c r="L6" i="20"/>
  <c r="L7" i="20"/>
  <c r="C22" i="20" s="1"/>
  <c r="L8" i="20"/>
  <c r="L9" i="20"/>
  <c r="L10" i="20"/>
  <c r="C25" i="20" s="1"/>
  <c r="G10" i="20"/>
  <c r="F6" i="20"/>
  <c r="G6" i="20"/>
  <c r="H6" i="20"/>
  <c r="F7" i="20"/>
  <c r="G7" i="20"/>
  <c r="H7" i="20"/>
  <c r="F8" i="20"/>
  <c r="G8" i="20"/>
  <c r="H8" i="20"/>
  <c r="F9" i="20"/>
  <c r="G9" i="20"/>
  <c r="H9" i="20"/>
  <c r="F10" i="20"/>
  <c r="H10" i="20"/>
  <c r="C25" i="14" l="1"/>
  <c r="F26" i="14"/>
  <c r="L11" i="20"/>
  <c r="C21" i="20"/>
  <c r="H62" i="1"/>
  <c r="I7" i="20"/>
  <c r="I9" i="20"/>
  <c r="I6" i="20"/>
  <c r="I8" i="20"/>
  <c r="I10" i="20"/>
  <c r="E16" i="20"/>
  <c r="H61" i="1"/>
  <c r="G61" i="1"/>
  <c r="G67" i="1" s="1"/>
  <c r="F61" i="1"/>
  <c r="F67" i="1" s="1"/>
  <c r="E61" i="1"/>
  <c r="D61" i="1"/>
  <c r="C11" i="14"/>
  <c r="E15" i="26"/>
  <c r="F15" i="26" s="1"/>
  <c r="G15" i="26" s="1"/>
  <c r="H15" i="26" s="1"/>
  <c r="I15" i="26" s="1"/>
  <c r="J15" i="26" s="1"/>
  <c r="K15" i="26" s="1"/>
  <c r="L15" i="26" s="1"/>
  <c r="M15" i="26" s="1"/>
  <c r="N15" i="26" s="1"/>
  <c r="O15" i="26" s="1"/>
  <c r="P15" i="26" s="1"/>
  <c r="Q15" i="26" s="1"/>
  <c r="R15" i="26" s="1"/>
  <c r="S15" i="26" s="1"/>
  <c r="T15" i="26" s="1"/>
  <c r="U15" i="26" s="1"/>
  <c r="V15" i="26" s="1"/>
  <c r="W15" i="26" s="1"/>
  <c r="X15" i="26" s="1"/>
  <c r="Y15" i="26" s="1"/>
  <c r="Z15" i="26" s="1"/>
  <c r="AA15" i="26" s="1"/>
  <c r="AB15" i="26" s="1"/>
  <c r="AC15" i="26" s="1"/>
  <c r="E14" i="26"/>
  <c r="F14" i="26" s="1"/>
  <c r="G14" i="26" s="1"/>
  <c r="H14" i="26" s="1"/>
  <c r="I14" i="26" s="1"/>
  <c r="J14" i="26" s="1"/>
  <c r="K14" i="26" s="1"/>
  <c r="L14" i="26" s="1"/>
  <c r="M14" i="26" s="1"/>
  <c r="N14" i="26" s="1"/>
  <c r="O14" i="26" s="1"/>
  <c r="P14" i="26" s="1"/>
  <c r="Q14" i="26" s="1"/>
  <c r="R14" i="26" s="1"/>
  <c r="S14" i="26" s="1"/>
  <c r="T14" i="26" s="1"/>
  <c r="U14" i="26" s="1"/>
  <c r="V14" i="26" s="1"/>
  <c r="W14" i="26" s="1"/>
  <c r="X14" i="26" s="1"/>
  <c r="Y14" i="26" s="1"/>
  <c r="Z14" i="26" s="1"/>
  <c r="AA14" i="26" s="1"/>
  <c r="AB14" i="26" s="1"/>
  <c r="AC14" i="26" s="1"/>
  <c r="E13" i="26"/>
  <c r="F13" i="26" s="1"/>
  <c r="G13" i="26" s="1"/>
  <c r="H13" i="26" s="1"/>
  <c r="I13" i="26" s="1"/>
  <c r="J13" i="26" s="1"/>
  <c r="K13" i="26" s="1"/>
  <c r="L13" i="26" s="1"/>
  <c r="M13" i="26" s="1"/>
  <c r="N13" i="26" s="1"/>
  <c r="O13" i="26" s="1"/>
  <c r="P13" i="26" s="1"/>
  <c r="Q13" i="26" s="1"/>
  <c r="R13" i="26" s="1"/>
  <c r="S13" i="26" s="1"/>
  <c r="T13" i="26" s="1"/>
  <c r="U13" i="26" s="1"/>
  <c r="V13" i="26" s="1"/>
  <c r="W13" i="26" s="1"/>
  <c r="X13" i="26" s="1"/>
  <c r="Y13" i="26" s="1"/>
  <c r="Z13" i="26" s="1"/>
  <c r="AA13" i="26" s="1"/>
  <c r="AB13" i="26" s="1"/>
  <c r="AC13" i="26" s="1"/>
  <c r="E12" i="26"/>
  <c r="E11" i="26"/>
  <c r="F11" i="26" s="1"/>
  <c r="G11" i="26" s="1"/>
  <c r="H11" i="26" s="1"/>
  <c r="I11" i="26" s="1"/>
  <c r="J11" i="26" s="1"/>
  <c r="K11" i="26" s="1"/>
  <c r="L11" i="26" s="1"/>
  <c r="M11" i="26" s="1"/>
  <c r="N11" i="26" s="1"/>
  <c r="O11" i="26" s="1"/>
  <c r="P11" i="26" s="1"/>
  <c r="Q11" i="26" s="1"/>
  <c r="R11" i="26" s="1"/>
  <c r="S11" i="26" s="1"/>
  <c r="T11" i="26" s="1"/>
  <c r="U11" i="26" s="1"/>
  <c r="V11" i="26" s="1"/>
  <c r="W11" i="26" s="1"/>
  <c r="X11" i="26" s="1"/>
  <c r="Y11" i="26" s="1"/>
  <c r="Z11" i="26" s="1"/>
  <c r="AA11" i="26" s="1"/>
  <c r="AB11" i="26" s="1"/>
  <c r="AC11" i="26" s="1"/>
  <c r="Y5" i="26"/>
  <c r="Z5" i="26"/>
  <c r="AA5" i="26"/>
  <c r="AB5" i="26"/>
  <c r="AC5" i="26"/>
  <c r="E5" i="26"/>
  <c r="E15" i="25"/>
  <c r="F15" i="25" s="1"/>
  <c r="G15" i="25" s="1"/>
  <c r="H15" i="25" s="1"/>
  <c r="I15" i="25" s="1"/>
  <c r="J15" i="25" s="1"/>
  <c r="K15" i="25" s="1"/>
  <c r="L15" i="25" s="1"/>
  <c r="M15" i="25" s="1"/>
  <c r="N15" i="25" s="1"/>
  <c r="O15" i="25" s="1"/>
  <c r="P15" i="25" s="1"/>
  <c r="Q15" i="25" s="1"/>
  <c r="R15" i="25" s="1"/>
  <c r="S15" i="25" s="1"/>
  <c r="T15" i="25" s="1"/>
  <c r="U15" i="25" s="1"/>
  <c r="V15" i="25" s="1"/>
  <c r="W15" i="25" s="1"/>
  <c r="X15" i="25" s="1"/>
  <c r="Y15" i="25" s="1"/>
  <c r="Z15" i="25" s="1"/>
  <c r="AA15" i="25" s="1"/>
  <c r="AB15" i="25" s="1"/>
  <c r="AC15" i="25" s="1"/>
  <c r="E14" i="25"/>
  <c r="F14" i="25" s="1"/>
  <c r="G14" i="25" s="1"/>
  <c r="H14" i="25" s="1"/>
  <c r="I14" i="25" s="1"/>
  <c r="J14" i="25" s="1"/>
  <c r="K14" i="25" s="1"/>
  <c r="L14" i="25" s="1"/>
  <c r="M14" i="25" s="1"/>
  <c r="N14" i="25" s="1"/>
  <c r="O14" i="25" s="1"/>
  <c r="P14" i="25" s="1"/>
  <c r="Q14" i="25" s="1"/>
  <c r="R14" i="25" s="1"/>
  <c r="S14" i="25" s="1"/>
  <c r="T14" i="25" s="1"/>
  <c r="U14" i="25" s="1"/>
  <c r="V14" i="25" s="1"/>
  <c r="W14" i="25" s="1"/>
  <c r="X14" i="25" s="1"/>
  <c r="Y14" i="25" s="1"/>
  <c r="Z14" i="25" s="1"/>
  <c r="AA14" i="25" s="1"/>
  <c r="AB14" i="25" s="1"/>
  <c r="AC14" i="25" s="1"/>
  <c r="E13" i="25"/>
  <c r="F13" i="25" s="1"/>
  <c r="G13" i="25" s="1"/>
  <c r="H13" i="25" s="1"/>
  <c r="I13" i="25" s="1"/>
  <c r="J13" i="25" s="1"/>
  <c r="K13" i="25" s="1"/>
  <c r="L13" i="25" s="1"/>
  <c r="M13" i="25" s="1"/>
  <c r="N13" i="25" s="1"/>
  <c r="O13" i="25" s="1"/>
  <c r="P13" i="25" s="1"/>
  <c r="Q13" i="25" s="1"/>
  <c r="R13" i="25" s="1"/>
  <c r="S13" i="25" s="1"/>
  <c r="T13" i="25" s="1"/>
  <c r="U13" i="25" s="1"/>
  <c r="V13" i="25" s="1"/>
  <c r="W13" i="25" s="1"/>
  <c r="X13" i="25" s="1"/>
  <c r="Y13" i="25" s="1"/>
  <c r="Z13" i="25" s="1"/>
  <c r="AA13" i="25" s="1"/>
  <c r="AB13" i="25" s="1"/>
  <c r="AC13" i="25" s="1"/>
  <c r="E12" i="25"/>
  <c r="E11" i="25"/>
  <c r="F11" i="25" s="1"/>
  <c r="F5" i="25"/>
  <c r="G5" i="25"/>
  <c r="H5" i="25"/>
  <c r="I5" i="25"/>
  <c r="J5" i="25"/>
  <c r="K5" i="25"/>
  <c r="L5" i="25"/>
  <c r="M5" i="25"/>
  <c r="N5" i="25"/>
  <c r="O5" i="25"/>
  <c r="P5" i="25"/>
  <c r="Q5" i="25"/>
  <c r="R5" i="25"/>
  <c r="S5" i="25"/>
  <c r="T5" i="25"/>
  <c r="U5" i="25"/>
  <c r="V5" i="25"/>
  <c r="W5" i="25"/>
  <c r="X5" i="25"/>
  <c r="Y5" i="25"/>
  <c r="Z5" i="25"/>
  <c r="AA5" i="25"/>
  <c r="AB5" i="25"/>
  <c r="AC5" i="25"/>
  <c r="E5" i="25"/>
  <c r="E11" i="20"/>
  <c r="D11" i="20"/>
  <c r="H5" i="20"/>
  <c r="H11" i="20" s="1"/>
  <c r="G5" i="20"/>
  <c r="G11" i="20" s="1"/>
  <c r="F5" i="20"/>
  <c r="F11" i="20" s="1"/>
  <c r="Q34" i="20"/>
  <c r="R34" i="20" s="1"/>
  <c r="S34" i="20" s="1"/>
  <c r="T34" i="20" s="1"/>
  <c r="U34" i="20" s="1"/>
  <c r="V34" i="20" s="1"/>
  <c r="W34" i="20" s="1"/>
  <c r="X34" i="20" s="1"/>
  <c r="Y34" i="20" s="1"/>
  <c r="Z34" i="20" s="1"/>
  <c r="AA34" i="20" s="1"/>
  <c r="AB34" i="20" s="1"/>
  <c r="AC34" i="20" s="1"/>
  <c r="AD34" i="20" s="1"/>
  <c r="AE34" i="20" s="1"/>
  <c r="AF34" i="20" s="1"/>
  <c r="AG34" i="20" s="1"/>
  <c r="AH34" i="20" s="1"/>
  <c r="AI34" i="20" s="1"/>
  <c r="AJ34" i="20" s="1"/>
  <c r="AK34" i="20" s="1"/>
  <c r="AL34" i="20" s="1"/>
  <c r="AM34" i="20" s="1"/>
  <c r="AN34" i="20" s="1"/>
  <c r="AO34" i="20" s="1"/>
  <c r="AO35" i="20"/>
  <c r="AO36" i="20"/>
  <c r="AO37" i="20"/>
  <c r="AO38" i="20"/>
  <c r="AO39" i="20"/>
  <c r="AN35" i="20"/>
  <c r="AN36" i="20"/>
  <c r="AN37" i="20"/>
  <c r="AN38" i="20"/>
  <c r="AN39" i="20"/>
  <c r="AM35" i="20"/>
  <c r="AM36" i="20"/>
  <c r="AM37" i="20"/>
  <c r="AM38" i="20"/>
  <c r="AM39" i="20"/>
  <c r="AL35" i="20"/>
  <c r="AL36" i="20"/>
  <c r="AL37" i="20"/>
  <c r="AL38" i="20"/>
  <c r="AL39" i="20"/>
  <c r="AK35" i="20"/>
  <c r="AK36" i="20"/>
  <c r="AK37" i="20"/>
  <c r="AK38" i="20"/>
  <c r="AK39" i="20"/>
  <c r="AJ36" i="20"/>
  <c r="AJ37" i="20"/>
  <c r="AJ38" i="20"/>
  <c r="AJ39" i="20"/>
  <c r="AI36" i="20"/>
  <c r="AI37" i="20"/>
  <c r="AI38" i="20"/>
  <c r="AI39" i="20"/>
  <c r="AH36" i="20"/>
  <c r="AH37" i="20"/>
  <c r="AH38" i="20"/>
  <c r="AH39" i="20"/>
  <c r="AG36" i="20"/>
  <c r="AG37" i="20"/>
  <c r="AG38" i="20"/>
  <c r="AG39" i="20"/>
  <c r="AF36" i="20"/>
  <c r="AF37" i="20"/>
  <c r="AF38" i="20"/>
  <c r="AF39" i="20"/>
  <c r="AE36" i="20"/>
  <c r="AE37" i="20"/>
  <c r="AE38" i="20"/>
  <c r="AE39" i="20"/>
  <c r="AD36" i="20"/>
  <c r="AD37" i="20"/>
  <c r="AD38" i="20"/>
  <c r="AD39" i="20"/>
  <c r="AC36" i="20"/>
  <c r="AC37" i="20"/>
  <c r="AC38" i="20"/>
  <c r="AC39" i="20"/>
  <c r="AB36" i="20"/>
  <c r="AB37" i="20"/>
  <c r="AB38" i="20"/>
  <c r="AB39" i="20"/>
  <c r="AA36" i="20"/>
  <c r="AA37" i="20"/>
  <c r="AA38" i="20"/>
  <c r="AA39" i="20"/>
  <c r="Z36" i="20"/>
  <c r="Z37" i="20"/>
  <c r="Z38" i="20"/>
  <c r="Z39" i="20"/>
  <c r="Y36" i="20"/>
  <c r="Y37" i="20"/>
  <c r="Y38" i="20"/>
  <c r="Y39" i="20"/>
  <c r="X36" i="20"/>
  <c r="X37" i="20"/>
  <c r="X38" i="20"/>
  <c r="X39" i="20"/>
  <c r="W36" i="20"/>
  <c r="W37" i="20"/>
  <c r="W38" i="20"/>
  <c r="W39" i="20"/>
  <c r="V36" i="20"/>
  <c r="V37" i="20"/>
  <c r="V38" i="20"/>
  <c r="V39" i="20"/>
  <c r="U36" i="20"/>
  <c r="U37" i="20"/>
  <c r="U38" i="20"/>
  <c r="U39" i="20"/>
  <c r="T36" i="20"/>
  <c r="T37" i="20"/>
  <c r="T38" i="20"/>
  <c r="T39" i="20"/>
  <c r="S36" i="20"/>
  <c r="S37" i="20"/>
  <c r="S38" i="20"/>
  <c r="S39" i="20"/>
  <c r="R36" i="20"/>
  <c r="R37" i="20"/>
  <c r="R38" i="20"/>
  <c r="R39" i="20"/>
  <c r="Q39" i="20"/>
  <c r="Q35" i="20"/>
  <c r="R35" i="20" s="1"/>
  <c r="S35" i="20" s="1"/>
  <c r="T35" i="20" s="1"/>
  <c r="U35" i="20" s="1"/>
  <c r="V35" i="20" s="1"/>
  <c r="W35" i="20" s="1"/>
  <c r="X35" i="20" s="1"/>
  <c r="Y35" i="20" s="1"/>
  <c r="Z35" i="20" s="1"/>
  <c r="AA35" i="20" s="1"/>
  <c r="AB35" i="20" s="1"/>
  <c r="AC35" i="20" s="1"/>
  <c r="AD35" i="20" s="1"/>
  <c r="AE35" i="20" s="1"/>
  <c r="AF35" i="20" s="1"/>
  <c r="AG35" i="20" s="1"/>
  <c r="AH35" i="20" s="1"/>
  <c r="AI35" i="20" s="1"/>
  <c r="AJ35" i="20" s="1"/>
  <c r="Q36" i="20"/>
  <c r="Q37" i="20"/>
  <c r="Q38" i="20"/>
  <c r="R24" i="20"/>
  <c r="Q24" i="20"/>
  <c r="AO26" i="20"/>
  <c r="AO27" i="20"/>
  <c r="AO28" i="20"/>
  <c r="AO29" i="20"/>
  <c r="AN26" i="20"/>
  <c r="AN27" i="20"/>
  <c r="AN28" i="20"/>
  <c r="AN29" i="20"/>
  <c r="AM26" i="20"/>
  <c r="AM27" i="20"/>
  <c r="AM28" i="20"/>
  <c r="AM29" i="20"/>
  <c r="AL26" i="20"/>
  <c r="AL27" i="20"/>
  <c r="AL28" i="20"/>
  <c r="AL29" i="20"/>
  <c r="AK26" i="20"/>
  <c r="AK27" i="20"/>
  <c r="AK28" i="20"/>
  <c r="AK29" i="20"/>
  <c r="AJ26" i="20"/>
  <c r="AJ27" i="20"/>
  <c r="AJ28" i="20"/>
  <c r="AJ29" i="20"/>
  <c r="AI26" i="20"/>
  <c r="AI27" i="20"/>
  <c r="AI28" i="20"/>
  <c r="AI29" i="20"/>
  <c r="AH26" i="20"/>
  <c r="AH27" i="20"/>
  <c r="AH28" i="20"/>
  <c r="AH29" i="20"/>
  <c r="AG26" i="20"/>
  <c r="AG27" i="20"/>
  <c r="AG28" i="20"/>
  <c r="AG29" i="20"/>
  <c r="AF26" i="20"/>
  <c r="AF27" i="20"/>
  <c r="AF28" i="20"/>
  <c r="AF29" i="20"/>
  <c r="AE26" i="20"/>
  <c r="AE27" i="20"/>
  <c r="AE28" i="20"/>
  <c r="AE29" i="20"/>
  <c r="AD26" i="20"/>
  <c r="AD27" i="20"/>
  <c r="AD28" i="20"/>
  <c r="AD29" i="20"/>
  <c r="AC26" i="20"/>
  <c r="AC27" i="20"/>
  <c r="AC28" i="20"/>
  <c r="AC29" i="20"/>
  <c r="AB26" i="20"/>
  <c r="AB27" i="20"/>
  <c r="AB28" i="20"/>
  <c r="AB29" i="20"/>
  <c r="AA26" i="20"/>
  <c r="AA27" i="20"/>
  <c r="AA28" i="20"/>
  <c r="AA29" i="20"/>
  <c r="Z26" i="20"/>
  <c r="Z27" i="20"/>
  <c r="Z28" i="20"/>
  <c r="Z29" i="20"/>
  <c r="Y26" i="20"/>
  <c r="Y27" i="20"/>
  <c r="Y28" i="20"/>
  <c r="Y29" i="20"/>
  <c r="X26" i="20"/>
  <c r="X27" i="20"/>
  <c r="X28" i="20"/>
  <c r="X29" i="20"/>
  <c r="W26" i="20"/>
  <c r="W27" i="20"/>
  <c r="W28" i="20"/>
  <c r="W29" i="20"/>
  <c r="AK25" i="20"/>
  <c r="AL25" i="20"/>
  <c r="AM25" i="20"/>
  <c r="AN25" i="20"/>
  <c r="AO25" i="20"/>
  <c r="V26" i="20"/>
  <c r="V27" i="20"/>
  <c r="V28" i="20"/>
  <c r="V29" i="20"/>
  <c r="U26" i="20"/>
  <c r="U27" i="20"/>
  <c r="U28" i="20"/>
  <c r="U29" i="20"/>
  <c r="T26" i="20"/>
  <c r="T27" i="20"/>
  <c r="T28" i="20"/>
  <c r="T29" i="20"/>
  <c r="Q18" i="20"/>
  <c r="Q15" i="20"/>
  <c r="Q14" i="20"/>
  <c r="R14" i="20" s="1"/>
  <c r="S14" i="20" s="1"/>
  <c r="T14" i="20" s="1"/>
  <c r="U14" i="20" s="1"/>
  <c r="V14" i="20" s="1"/>
  <c r="W14" i="20" s="1"/>
  <c r="X14" i="20" s="1"/>
  <c r="Y14" i="20" s="1"/>
  <c r="Z14" i="20" s="1"/>
  <c r="AA14" i="20" s="1"/>
  <c r="AB14" i="20" s="1"/>
  <c r="AC14" i="20" s="1"/>
  <c r="AD14" i="20" s="1"/>
  <c r="AE14" i="20" s="1"/>
  <c r="AF14" i="20" s="1"/>
  <c r="AG14" i="20" s="1"/>
  <c r="AH14" i="20" s="1"/>
  <c r="AI14" i="20" s="1"/>
  <c r="AJ14" i="20" s="1"/>
  <c r="AK14" i="20" s="1"/>
  <c r="AL14" i="20" s="1"/>
  <c r="AM14" i="20" s="1"/>
  <c r="AN14" i="20" s="1"/>
  <c r="AO14" i="20" s="1"/>
  <c r="S27" i="20"/>
  <c r="S28" i="20"/>
  <c r="S29" i="20"/>
  <c r="S26" i="20"/>
  <c r="S24" i="20"/>
  <c r="T24" i="20" s="1"/>
  <c r="U24" i="20" s="1"/>
  <c r="V24" i="20" s="1"/>
  <c r="W24" i="20" s="1"/>
  <c r="X24" i="20" s="1"/>
  <c r="Y24" i="20" s="1"/>
  <c r="Z24" i="20" s="1"/>
  <c r="AA24" i="20" s="1"/>
  <c r="AB24" i="20" s="1"/>
  <c r="AC24" i="20" s="1"/>
  <c r="AD24" i="20" s="1"/>
  <c r="AE24" i="20" s="1"/>
  <c r="AF24" i="20" s="1"/>
  <c r="AG24" i="20" s="1"/>
  <c r="AH24" i="20" s="1"/>
  <c r="AI24" i="20" s="1"/>
  <c r="AJ24" i="20" s="1"/>
  <c r="AK24" i="20" s="1"/>
  <c r="AL24" i="20" s="1"/>
  <c r="AM24" i="20" s="1"/>
  <c r="AN24" i="20" s="1"/>
  <c r="AO24" i="20" s="1"/>
  <c r="Q27" i="20"/>
  <c r="Q28" i="20"/>
  <c r="Q29" i="20"/>
  <c r="Q26" i="20"/>
  <c r="Q25" i="20"/>
  <c r="R25" i="20" s="1"/>
  <c r="S25" i="20" s="1"/>
  <c r="T25" i="20" s="1"/>
  <c r="U25" i="20" s="1"/>
  <c r="V25" i="20" s="1"/>
  <c r="W25" i="20" s="1"/>
  <c r="X25" i="20" s="1"/>
  <c r="Y25" i="20" s="1"/>
  <c r="Z25" i="20" s="1"/>
  <c r="AA25" i="20" s="1"/>
  <c r="AB25" i="20" s="1"/>
  <c r="AC25" i="20" s="1"/>
  <c r="AD25" i="20" s="1"/>
  <c r="AE25" i="20" s="1"/>
  <c r="AF25" i="20" s="1"/>
  <c r="AG25" i="20" s="1"/>
  <c r="AH25" i="20" s="1"/>
  <c r="AI25" i="20" s="1"/>
  <c r="AJ25" i="20" s="1"/>
  <c r="R26" i="20"/>
  <c r="R27" i="20"/>
  <c r="R28" i="20"/>
  <c r="R29" i="20"/>
  <c r="B16"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AO15" i="20"/>
  <c r="AN15" i="20"/>
  <c r="AM15" i="20"/>
  <c r="AL15" i="20"/>
  <c r="AK15" i="20"/>
  <c r="R15" i="20"/>
  <c r="S15" i="20" s="1"/>
  <c r="T15" i="20" s="1"/>
  <c r="U15" i="20" s="1"/>
  <c r="V15" i="20" s="1"/>
  <c r="W15" i="20" s="1"/>
  <c r="X15" i="20" s="1"/>
  <c r="Y15" i="20" s="1"/>
  <c r="Z15" i="20" s="1"/>
  <c r="AA15" i="20" s="1"/>
  <c r="AB15" i="20" s="1"/>
  <c r="AC15" i="20" s="1"/>
  <c r="AD15" i="20" s="1"/>
  <c r="AE15" i="20" s="1"/>
  <c r="AF15" i="20" s="1"/>
  <c r="AG15" i="20" s="1"/>
  <c r="AH15" i="20" s="1"/>
  <c r="AI15" i="20" s="1"/>
  <c r="AJ15" i="20" s="1"/>
  <c r="Q5" i="20"/>
  <c r="D20" i="20"/>
  <c r="C2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AO9" i="20"/>
  <c r="AN9" i="20"/>
  <c r="AM9" i="20"/>
  <c r="AL9" i="20"/>
  <c r="AK9" i="20"/>
  <c r="AJ9" i="20"/>
  <c r="AI9" i="20"/>
  <c r="AH9" i="20"/>
  <c r="AG9" i="20"/>
  <c r="AF9" i="20"/>
  <c r="AE9" i="20"/>
  <c r="AD9" i="20"/>
  <c r="AC9" i="20"/>
  <c r="AB9" i="20"/>
  <c r="AA9" i="20"/>
  <c r="Z9" i="20"/>
  <c r="Y9" i="20"/>
  <c r="X9" i="20"/>
  <c r="W9" i="20"/>
  <c r="V9" i="20"/>
  <c r="U9" i="20"/>
  <c r="T9" i="20"/>
  <c r="S9" i="20"/>
  <c r="R9" i="20"/>
  <c r="AO8" i="20"/>
  <c r="AN8" i="20"/>
  <c r="AM8" i="20"/>
  <c r="AL8" i="20"/>
  <c r="AK8" i="20"/>
  <c r="AJ8" i="20"/>
  <c r="AI8" i="20"/>
  <c r="AH8" i="20"/>
  <c r="AG8" i="20"/>
  <c r="AF8" i="20"/>
  <c r="AE8" i="20"/>
  <c r="AD8" i="20"/>
  <c r="AC8" i="20"/>
  <c r="AB8" i="20"/>
  <c r="AA8" i="20"/>
  <c r="Z8" i="20"/>
  <c r="Y8" i="20"/>
  <c r="X8" i="20"/>
  <c r="W8" i="20"/>
  <c r="V8" i="20"/>
  <c r="U8" i="20"/>
  <c r="T8" i="20"/>
  <c r="S8" i="20"/>
  <c r="R8" i="20"/>
  <c r="Q8" i="20"/>
  <c r="AO7" i="20"/>
  <c r="AN7" i="20"/>
  <c r="AM7" i="20"/>
  <c r="AL7" i="20"/>
  <c r="AK7" i="20"/>
  <c r="AJ7" i="20"/>
  <c r="AI7" i="20"/>
  <c r="AH7" i="20"/>
  <c r="AG7" i="20"/>
  <c r="AF7" i="20"/>
  <c r="AE7" i="20"/>
  <c r="AD7" i="20"/>
  <c r="AC7" i="20"/>
  <c r="AB7" i="20"/>
  <c r="AA7" i="20"/>
  <c r="Z7" i="20"/>
  <c r="Y7" i="20"/>
  <c r="X7" i="20"/>
  <c r="W7" i="20"/>
  <c r="V7" i="20"/>
  <c r="U7" i="20"/>
  <c r="T7" i="20"/>
  <c r="S7" i="20"/>
  <c r="R7" i="20"/>
  <c r="Q7" i="20"/>
  <c r="AO6" i="20"/>
  <c r="AN6" i="20"/>
  <c r="AM6" i="20"/>
  <c r="AL6" i="20"/>
  <c r="AK6" i="20"/>
  <c r="R6" i="20"/>
  <c r="S6" i="20" s="1"/>
  <c r="T6" i="20" s="1"/>
  <c r="U6" i="20" s="1"/>
  <c r="V6" i="20" s="1"/>
  <c r="W6" i="20" s="1"/>
  <c r="X6" i="20" s="1"/>
  <c r="Y6" i="20" s="1"/>
  <c r="Z6" i="20" s="1"/>
  <c r="AA6" i="20" s="1"/>
  <c r="AB6" i="20" s="1"/>
  <c r="AC6" i="20" s="1"/>
  <c r="AD6" i="20" s="1"/>
  <c r="AE6" i="20" s="1"/>
  <c r="AF6" i="20" s="1"/>
  <c r="AG6" i="20" s="1"/>
  <c r="AH6" i="20" s="1"/>
  <c r="AI6" i="20" s="1"/>
  <c r="AJ6" i="20" s="1"/>
  <c r="Q6" i="20"/>
  <c r="R5" i="20"/>
  <c r="S5" i="20" s="1"/>
  <c r="T5" i="20" s="1"/>
  <c r="U5" i="20" s="1"/>
  <c r="V5" i="20" s="1"/>
  <c r="W5" i="20" s="1"/>
  <c r="X5" i="20" s="1"/>
  <c r="Y5" i="20" s="1"/>
  <c r="Z5" i="20" s="1"/>
  <c r="AA5" i="20" s="1"/>
  <c r="AB5" i="20" s="1"/>
  <c r="AC5" i="20" s="1"/>
  <c r="AD5" i="20" s="1"/>
  <c r="AE5" i="20" s="1"/>
  <c r="AF5" i="20" s="1"/>
  <c r="AG5" i="20" s="1"/>
  <c r="AH5" i="20" s="1"/>
  <c r="AI5" i="20" s="1"/>
  <c r="AJ5" i="20" s="1"/>
  <c r="AK5" i="20" s="1"/>
  <c r="AL5" i="20" s="1"/>
  <c r="AM5" i="20" s="1"/>
  <c r="AN5" i="20" s="1"/>
  <c r="AO5" i="20" s="1"/>
  <c r="E4" i="22"/>
  <c r="E5" i="22"/>
  <c r="E6" i="22"/>
  <c r="E7" i="22"/>
  <c r="E8" i="22"/>
  <c r="E9" i="22"/>
  <c r="E10" i="22"/>
  <c r="E11" i="22"/>
  <c r="E12" i="22"/>
  <c r="E13" i="22"/>
  <c r="E14" i="22"/>
  <c r="E15" i="22"/>
  <c r="E16" i="22"/>
  <c r="E17" i="22"/>
  <c r="E18" i="22"/>
  <c r="E19" i="22"/>
  <c r="E20" i="22"/>
  <c r="E21" i="22"/>
  <c r="E22" i="22"/>
  <c r="E23" i="22"/>
  <c r="E3" i="22"/>
  <c r="F11" i="14"/>
  <c r="F9" i="14"/>
  <c r="C9" i="14"/>
  <c r="F16" i="20"/>
  <c r="X5" i="26"/>
  <c r="W5" i="26"/>
  <c r="V5" i="26"/>
  <c r="U5" i="26"/>
  <c r="T5" i="26"/>
  <c r="S5" i="26"/>
  <c r="R5" i="26"/>
  <c r="Q5" i="26"/>
  <c r="P5" i="26"/>
  <c r="O5" i="26"/>
  <c r="N5" i="26"/>
  <c r="M5" i="26"/>
  <c r="L5" i="26"/>
  <c r="K5" i="26"/>
  <c r="J5" i="26"/>
  <c r="I5" i="26"/>
  <c r="H5" i="26"/>
  <c r="G5" i="26"/>
  <c r="F5" i="26"/>
  <c r="F3" i="26"/>
  <c r="G3" i="26" s="1"/>
  <c r="H3" i="26" s="1"/>
  <c r="I3" i="26" s="1"/>
  <c r="J3" i="26" s="1"/>
  <c r="K3" i="26" s="1"/>
  <c r="L3" i="26" s="1"/>
  <c r="M3" i="26" s="1"/>
  <c r="N3" i="26" s="1"/>
  <c r="O3" i="26" s="1"/>
  <c r="P3" i="26" s="1"/>
  <c r="Q3" i="26" s="1"/>
  <c r="R3" i="26" s="1"/>
  <c r="S3" i="26" s="1"/>
  <c r="T3" i="26" s="1"/>
  <c r="U3" i="26" s="1"/>
  <c r="V3" i="26" s="1"/>
  <c r="W3" i="26" s="1"/>
  <c r="X3" i="26" s="1"/>
  <c r="Y3" i="26" s="1"/>
  <c r="Z3" i="26" s="1"/>
  <c r="AA3" i="26" s="1"/>
  <c r="AB3" i="26" s="1"/>
  <c r="AC3" i="26" s="1"/>
  <c r="F3" i="25"/>
  <c r="G3" i="25" s="1"/>
  <c r="H3" i="25" s="1"/>
  <c r="I3" i="25" s="1"/>
  <c r="J3" i="25" s="1"/>
  <c r="K3" i="25" s="1"/>
  <c r="L3" i="25" s="1"/>
  <c r="M3" i="25" s="1"/>
  <c r="N3" i="25" s="1"/>
  <c r="O3" i="25" s="1"/>
  <c r="P3" i="25" s="1"/>
  <c r="Q3" i="25" s="1"/>
  <c r="R3" i="25" s="1"/>
  <c r="S3" i="25" s="1"/>
  <c r="T3" i="25" s="1"/>
  <c r="U3" i="25" s="1"/>
  <c r="V3" i="25" s="1"/>
  <c r="W3" i="25" s="1"/>
  <c r="X3" i="25" s="1"/>
  <c r="Y3" i="25" s="1"/>
  <c r="Z3" i="25" s="1"/>
  <c r="AA3" i="25" s="1"/>
  <c r="AB3" i="25" s="1"/>
  <c r="AC3" i="25" s="1"/>
  <c r="H67" i="1" l="1"/>
  <c r="B21" i="20"/>
  <c r="C62" i="1"/>
  <c r="B24" i="20"/>
  <c r="C65" i="1"/>
  <c r="B22" i="20"/>
  <c r="C63" i="1"/>
  <c r="B23" i="20"/>
  <c r="C64" i="1"/>
  <c r="B25" i="20"/>
  <c r="C66" i="1"/>
  <c r="F12" i="26"/>
  <c r="G12" i="26" s="1"/>
  <c r="H12" i="26" s="1"/>
  <c r="I12" i="26" s="1"/>
  <c r="J12" i="26" s="1"/>
  <c r="K12" i="26" s="1"/>
  <c r="L12" i="26" s="1"/>
  <c r="M12" i="26" s="1"/>
  <c r="N12" i="26" s="1"/>
  <c r="O12" i="26" s="1"/>
  <c r="P12" i="26" s="1"/>
  <c r="Q12" i="26" s="1"/>
  <c r="R12" i="26" s="1"/>
  <c r="S12" i="26" s="1"/>
  <c r="T12" i="26" s="1"/>
  <c r="U12" i="26" s="1"/>
  <c r="V12" i="26" s="1"/>
  <c r="W12" i="26" s="1"/>
  <c r="X12" i="26" s="1"/>
  <c r="Y12" i="26" s="1"/>
  <c r="Z12" i="26" s="1"/>
  <c r="AA12" i="26" s="1"/>
  <c r="AB12" i="26" s="1"/>
  <c r="AC12" i="26" s="1"/>
  <c r="C19" i="14"/>
  <c r="Q43" i="20"/>
  <c r="E10" i="25" s="1"/>
  <c r="F12" i="25"/>
  <c r="R20" i="20"/>
  <c r="D26" i="20"/>
  <c r="Q11" i="20"/>
  <c r="I5" i="20"/>
  <c r="G11" i="25"/>
  <c r="H11" i="25" s="1"/>
  <c r="I11" i="25" s="1"/>
  <c r="J11" i="25" s="1"/>
  <c r="K11" i="25" s="1"/>
  <c r="L11" i="25" s="1"/>
  <c r="M11" i="25" s="1"/>
  <c r="N11" i="25" s="1"/>
  <c r="O11" i="25" s="1"/>
  <c r="P11" i="25" s="1"/>
  <c r="Q11" i="25" s="1"/>
  <c r="R11" i="25" s="1"/>
  <c r="S11" i="25" s="1"/>
  <c r="T11" i="25" s="1"/>
  <c r="U11" i="25" s="1"/>
  <c r="V11" i="25" s="1"/>
  <c r="W11" i="25" s="1"/>
  <c r="X11" i="25" s="1"/>
  <c r="Y11" i="25" s="1"/>
  <c r="Z11" i="25" s="1"/>
  <c r="AA11" i="25" s="1"/>
  <c r="AB11" i="25" s="1"/>
  <c r="AC11" i="25" s="1"/>
  <c r="T20" i="20"/>
  <c r="AB20" i="20"/>
  <c r="AJ20" i="20"/>
  <c r="Q20" i="20"/>
  <c r="V20" i="20"/>
  <c r="AD20" i="20"/>
  <c r="AL20" i="20"/>
  <c r="W20" i="20"/>
  <c r="AE20" i="20"/>
  <c r="AM20" i="20"/>
  <c r="X20" i="20"/>
  <c r="AK20" i="20"/>
  <c r="Y20" i="20"/>
  <c r="Z20" i="20"/>
  <c r="AH20" i="20"/>
  <c r="AN20" i="20"/>
  <c r="AC20" i="20"/>
  <c r="AO20" i="20"/>
  <c r="S20" i="20"/>
  <c r="AA20" i="20"/>
  <c r="AI20" i="20"/>
  <c r="AF20" i="20"/>
  <c r="U20" i="20"/>
  <c r="AG20" i="20"/>
  <c r="V11" i="20"/>
  <c r="AD11" i="20"/>
  <c r="AL11" i="20"/>
  <c r="Q30" i="20"/>
  <c r="Q40" i="20"/>
  <c r="AE11" i="20"/>
  <c r="X11" i="20"/>
  <c r="AF11" i="20"/>
  <c r="AN11" i="20"/>
  <c r="W11" i="20"/>
  <c r="Y11" i="20"/>
  <c r="AG11" i="20"/>
  <c r="AO11" i="20"/>
  <c r="AI11" i="20"/>
  <c r="T11" i="20"/>
  <c r="AB11" i="20"/>
  <c r="AJ11" i="20"/>
  <c r="AH11" i="20"/>
  <c r="AA11" i="20"/>
  <c r="U11" i="20"/>
  <c r="AC11" i="20"/>
  <c r="AK11" i="20"/>
  <c r="Z11" i="20"/>
  <c r="S11" i="20"/>
  <c r="R11" i="20"/>
  <c r="AM11" i="20"/>
  <c r="M7" i="24"/>
  <c r="M5" i="24"/>
  <c r="C72" i="1" l="1"/>
  <c r="C74" i="1" s="1"/>
  <c r="C4" i="14" s="1"/>
  <c r="C15" i="14" s="1"/>
  <c r="R43" i="20"/>
  <c r="F10" i="26" s="1"/>
  <c r="F17" i="26" s="1"/>
  <c r="E16" i="25"/>
  <c r="E18" i="25" s="1"/>
  <c r="G12" i="25"/>
  <c r="E6" i="25"/>
  <c r="E6" i="26"/>
  <c r="W6" i="26"/>
  <c r="W6" i="25"/>
  <c r="S6" i="25"/>
  <c r="S6" i="26"/>
  <c r="I7" i="26"/>
  <c r="I7" i="25"/>
  <c r="V7" i="26"/>
  <c r="V7" i="25"/>
  <c r="Z7" i="26"/>
  <c r="Z7" i="25"/>
  <c r="Q6" i="26"/>
  <c r="Q6" i="25"/>
  <c r="R7" i="25"/>
  <c r="R7" i="26"/>
  <c r="K7" i="26"/>
  <c r="K7" i="25"/>
  <c r="AC6" i="25"/>
  <c r="AC6" i="26"/>
  <c r="U6" i="25"/>
  <c r="U6" i="26"/>
  <c r="M7" i="26"/>
  <c r="M7" i="25"/>
  <c r="F7" i="26"/>
  <c r="F7" i="25"/>
  <c r="T7" i="25"/>
  <c r="T7" i="26"/>
  <c r="W7" i="26"/>
  <c r="W7" i="25"/>
  <c r="J7" i="26"/>
  <c r="J7" i="25"/>
  <c r="O6" i="26"/>
  <c r="O6" i="25"/>
  <c r="M6" i="25"/>
  <c r="M6" i="26"/>
  <c r="Z6" i="26"/>
  <c r="Z6" i="25"/>
  <c r="O7" i="26"/>
  <c r="O7" i="25"/>
  <c r="Y7" i="26"/>
  <c r="Y7" i="25"/>
  <c r="E7" i="26"/>
  <c r="E7" i="25"/>
  <c r="N6" i="25"/>
  <c r="N6" i="26"/>
  <c r="AB7" i="25"/>
  <c r="AB7" i="26"/>
  <c r="N7" i="26"/>
  <c r="N7" i="25"/>
  <c r="I6" i="26"/>
  <c r="I6" i="25"/>
  <c r="R6" i="26"/>
  <c r="R6" i="25"/>
  <c r="X7" i="26"/>
  <c r="X7" i="25"/>
  <c r="I11" i="20"/>
  <c r="N11" i="20" s="1"/>
  <c r="C61" i="1"/>
  <c r="C67" i="1" s="1"/>
  <c r="H6" i="26"/>
  <c r="H6" i="25"/>
  <c r="U7" i="26"/>
  <c r="U7" i="25"/>
  <c r="Y6" i="26"/>
  <c r="Y6" i="25"/>
  <c r="AA6" i="25"/>
  <c r="AA6" i="26"/>
  <c r="K6" i="25"/>
  <c r="K6" i="26"/>
  <c r="G7" i="26"/>
  <c r="G7" i="25"/>
  <c r="X6" i="26"/>
  <c r="X6" i="25"/>
  <c r="AC7" i="26"/>
  <c r="AC7" i="25"/>
  <c r="AA7" i="26"/>
  <c r="AA7" i="25"/>
  <c r="P7" i="26"/>
  <c r="P7" i="25"/>
  <c r="L6" i="25"/>
  <c r="L6" i="26"/>
  <c r="E9" i="25"/>
  <c r="E9" i="26"/>
  <c r="E8" i="26"/>
  <c r="E8" i="25"/>
  <c r="V6" i="25"/>
  <c r="V6" i="26"/>
  <c r="L7" i="25"/>
  <c r="L7" i="26"/>
  <c r="F6" i="25"/>
  <c r="F6" i="26"/>
  <c r="AB6" i="25"/>
  <c r="AB6" i="26"/>
  <c r="J6" i="26"/>
  <c r="J6" i="25"/>
  <c r="G6" i="26"/>
  <c r="G6" i="25"/>
  <c r="P6" i="26"/>
  <c r="P6" i="25"/>
  <c r="T6" i="25"/>
  <c r="T6" i="26"/>
  <c r="B20" i="20"/>
  <c r="Q7" i="26"/>
  <c r="Q7" i="25"/>
  <c r="S7" i="25"/>
  <c r="S7" i="26"/>
  <c r="H7" i="26"/>
  <c r="H7" i="25"/>
  <c r="W40" i="20"/>
  <c r="C76" i="1" l="1"/>
  <c r="B3" i="21" s="1"/>
  <c r="B8" i="21" s="1"/>
  <c r="F8" i="21" s="1"/>
  <c r="C83" i="1"/>
  <c r="F10" i="14" s="1"/>
  <c r="F4" i="14"/>
  <c r="F15" i="14" s="1"/>
  <c r="C31" i="14"/>
  <c r="F32" i="14"/>
  <c r="C29" i="14"/>
  <c r="F30" i="14"/>
  <c r="E19" i="25"/>
  <c r="C26" i="14"/>
  <c r="C27" i="14" s="1"/>
  <c r="C28" i="14"/>
  <c r="F29" i="14"/>
  <c r="F27" i="14"/>
  <c r="F28" i="14" s="1"/>
  <c r="F10" i="25"/>
  <c r="E19" i="26"/>
  <c r="H12" i="25"/>
  <c r="K9" i="26"/>
  <c r="K9" i="25"/>
  <c r="T30" i="20"/>
  <c r="X40" i="20"/>
  <c r="AJ40" i="20"/>
  <c r="AJ30" i="20"/>
  <c r="AL40" i="20"/>
  <c r="AI40" i="20"/>
  <c r="AF40" i="20"/>
  <c r="AG30" i="20"/>
  <c r="AA40" i="20"/>
  <c r="AE40" i="20"/>
  <c r="AO30" i="20"/>
  <c r="AC30" i="20"/>
  <c r="AD40" i="20"/>
  <c r="R30" i="20"/>
  <c r="U30" i="20"/>
  <c r="Y40" i="20"/>
  <c r="V30" i="20"/>
  <c r="AB40" i="20"/>
  <c r="AG40" i="20"/>
  <c r="AA30" i="20"/>
  <c r="U40" i="20"/>
  <c r="AK40" i="20"/>
  <c r="AO40" i="20"/>
  <c r="AI30" i="20"/>
  <c r="AM30" i="20"/>
  <c r="S40" i="20"/>
  <c r="AK30" i="20"/>
  <c r="AN40" i="20"/>
  <c r="AM40" i="20"/>
  <c r="T40" i="20"/>
  <c r="S30" i="20"/>
  <c r="Y30" i="20"/>
  <c r="AB30" i="20"/>
  <c r="R40" i="20"/>
  <c r="V40" i="20"/>
  <c r="X30" i="20"/>
  <c r="AF30" i="20"/>
  <c r="Z30" i="20"/>
  <c r="AL30" i="20"/>
  <c r="Z40" i="20"/>
  <c r="W30" i="20"/>
  <c r="AN30" i="20"/>
  <c r="AD30" i="20"/>
  <c r="AH30" i="20"/>
  <c r="AC40" i="20"/>
  <c r="AH40" i="20"/>
  <c r="AE30" i="20"/>
  <c r="B6" i="21"/>
  <c r="F6" i="21" s="1"/>
  <c r="B7" i="21" l="1"/>
  <c r="F7" i="21" s="1"/>
  <c r="F10" i="21" s="1"/>
  <c r="C77" i="1" s="1"/>
  <c r="F34" i="14"/>
  <c r="C33" i="14"/>
  <c r="I12" i="25"/>
  <c r="U9" i="25"/>
  <c r="U9" i="26"/>
  <c r="X9" i="26"/>
  <c r="X9" i="25"/>
  <c r="AB9" i="25"/>
  <c r="AB9" i="26"/>
  <c r="R8" i="26"/>
  <c r="R8" i="25"/>
  <c r="S9" i="26"/>
  <c r="S9" i="25"/>
  <c r="L9" i="25"/>
  <c r="L9" i="26"/>
  <c r="V8" i="26"/>
  <c r="V8" i="25"/>
  <c r="F9" i="25"/>
  <c r="F9" i="26"/>
  <c r="O9" i="26"/>
  <c r="O9" i="25"/>
  <c r="O8" i="26"/>
  <c r="O8" i="25"/>
  <c r="J9" i="26"/>
  <c r="J9" i="25"/>
  <c r="AB8" i="25"/>
  <c r="AB8" i="26"/>
  <c r="P8" i="26"/>
  <c r="P8" i="25"/>
  <c r="N9" i="25"/>
  <c r="N9" i="26"/>
  <c r="M9" i="26"/>
  <c r="M9" i="25"/>
  <c r="U8" i="25"/>
  <c r="U8" i="26"/>
  <c r="Q8" i="26"/>
  <c r="Q8" i="25"/>
  <c r="Y8" i="26"/>
  <c r="Y8" i="25"/>
  <c r="P9" i="26"/>
  <c r="P9" i="25"/>
  <c r="J8" i="26"/>
  <c r="J8" i="25"/>
  <c r="W8" i="26"/>
  <c r="W8" i="25"/>
  <c r="G8" i="26"/>
  <c r="G8" i="25"/>
  <c r="I8" i="26"/>
  <c r="I8" i="25"/>
  <c r="T9" i="26"/>
  <c r="T9" i="25"/>
  <c r="L8" i="25"/>
  <c r="L8" i="26"/>
  <c r="G9" i="26"/>
  <c r="G9" i="25"/>
  <c r="AA8" i="26"/>
  <c r="AA8" i="25"/>
  <c r="M8" i="25"/>
  <c r="M8" i="26"/>
  <c r="Z8" i="26"/>
  <c r="Z8" i="25"/>
  <c r="V9" i="25"/>
  <c r="V9" i="26"/>
  <c r="N8" i="26"/>
  <c r="N8" i="25"/>
  <c r="H9" i="26"/>
  <c r="H9" i="25"/>
  <c r="Y9" i="26"/>
  <c r="Y9" i="25"/>
  <c r="F8" i="26"/>
  <c r="F8" i="25"/>
  <c r="W9" i="26"/>
  <c r="W9" i="25"/>
  <c r="X8" i="26"/>
  <c r="X8" i="25"/>
  <c r="AC8" i="25"/>
  <c r="AC8" i="26"/>
  <c r="K8" i="25"/>
  <c r="K8" i="26"/>
  <c r="K19" i="26" s="1"/>
  <c r="H8" i="26"/>
  <c r="H8" i="25"/>
  <c r="S8" i="25"/>
  <c r="S8" i="26"/>
  <c r="AC9" i="26"/>
  <c r="AC9" i="25"/>
  <c r="Q9" i="26"/>
  <c r="Q9" i="25"/>
  <c r="T8" i="26"/>
  <c r="T8" i="25"/>
  <c r="AA9" i="26"/>
  <c r="AA9" i="25"/>
  <c r="I9" i="26"/>
  <c r="I9" i="25"/>
  <c r="R9" i="26"/>
  <c r="R9" i="25"/>
  <c r="Z9" i="26"/>
  <c r="Z9" i="25"/>
  <c r="C10" i="14"/>
  <c r="F18" i="14"/>
  <c r="F19" i="14" s="1"/>
  <c r="C16" i="20"/>
  <c r="B26" i="20" s="1"/>
  <c r="B28" i="20" s="1"/>
  <c r="C84" i="1" s="1"/>
  <c r="C30" i="14" l="1"/>
  <c r="F31" i="14"/>
  <c r="F33" i="14"/>
  <c r="C32" i="14"/>
  <c r="F14" i="14"/>
  <c r="C14" i="14"/>
  <c r="G19" i="25"/>
  <c r="F19" i="25"/>
  <c r="H19" i="25"/>
  <c r="M19" i="26"/>
  <c r="U19" i="26"/>
  <c r="N19" i="26"/>
  <c r="I19" i="26"/>
  <c r="O19" i="26"/>
  <c r="L19" i="26"/>
  <c r="S19" i="26"/>
  <c r="AB19" i="26"/>
  <c r="AB23" i="26" s="1"/>
  <c r="X19" i="26"/>
  <c r="J12" i="25"/>
  <c r="I19" i="25"/>
  <c r="V19" i="26"/>
  <c r="J19" i="26"/>
  <c r="H19" i="26"/>
  <c r="T19" i="26"/>
  <c r="R19" i="26"/>
  <c r="AA19" i="26"/>
  <c r="AA23" i="26" s="1"/>
  <c r="F19" i="26"/>
  <c r="G19" i="26"/>
  <c r="Y19" i="26"/>
  <c r="Y23" i="26" s="1"/>
  <c r="AC19" i="26"/>
  <c r="AC23" i="26" s="1"/>
  <c r="Z19" i="26"/>
  <c r="Z23" i="26" s="1"/>
  <c r="W19" i="26"/>
  <c r="Q19" i="26"/>
  <c r="P19" i="26"/>
  <c r="C78" i="1"/>
  <c r="C5" i="14" s="1"/>
  <c r="C16" i="14"/>
  <c r="F16" i="14"/>
  <c r="AB26" i="25"/>
  <c r="AB28" i="25" s="1"/>
  <c r="AA26" i="25"/>
  <c r="AA28" i="25" s="1"/>
  <c r="AC26" i="26"/>
  <c r="AC28" i="26" s="1"/>
  <c r="Z26" i="25"/>
  <c r="Z28" i="25" s="1"/>
  <c r="AB26" i="26"/>
  <c r="AB28" i="26" s="1"/>
  <c r="Y26" i="25"/>
  <c r="Y28" i="25" s="1"/>
  <c r="AA26" i="26"/>
  <c r="AA28" i="26" s="1"/>
  <c r="Z26" i="26"/>
  <c r="Z28" i="26" s="1"/>
  <c r="Y26" i="26"/>
  <c r="Y28" i="26" s="1"/>
  <c r="AC26" i="25"/>
  <c r="AC28" i="25" s="1"/>
  <c r="C26" i="20"/>
  <c r="B29" i="20" s="1"/>
  <c r="E26" i="26" l="1"/>
  <c r="E26" i="25"/>
  <c r="K12" i="25"/>
  <c r="J19" i="25"/>
  <c r="F5" i="14"/>
  <c r="F8" i="14" s="1"/>
  <c r="E10" i="26"/>
  <c r="L12" i="25" l="1"/>
  <c r="K19" i="25"/>
  <c r="E18" i="26"/>
  <c r="E17" i="26"/>
  <c r="C8" i="14"/>
  <c r="C17" i="14"/>
  <c r="C55" i="1"/>
  <c r="C56" i="1"/>
  <c r="M12" i="25" l="1"/>
  <c r="L19" i="25"/>
  <c r="F16" i="25"/>
  <c r="F18" i="25" s="1"/>
  <c r="F23" i="25" s="1"/>
  <c r="S43" i="20"/>
  <c r="C3" i="11"/>
  <c r="N12" i="25" l="1"/>
  <c r="M19" i="25"/>
  <c r="G10" i="26"/>
  <c r="G10" i="25"/>
  <c r="F18" i="26"/>
  <c r="F23" i="26" s="1"/>
  <c r="T43" i="20"/>
  <c r="G16" i="25"/>
  <c r="G18" i="25" s="1"/>
  <c r="O12" i="25" l="1"/>
  <c r="N19" i="25"/>
  <c r="H10" i="25"/>
  <c r="H10" i="26"/>
  <c r="G18" i="26"/>
  <c r="G17" i="26"/>
  <c r="U43" i="20"/>
  <c r="H16" i="25"/>
  <c r="H18" i="25" s="1"/>
  <c r="G23" i="26" l="1"/>
  <c r="P12" i="25"/>
  <c r="O19" i="25"/>
  <c r="I10" i="25"/>
  <c r="I10" i="26"/>
  <c r="H18" i="26"/>
  <c r="H17" i="26"/>
  <c r="G23" i="25"/>
  <c r="V43" i="20"/>
  <c r="I16" i="25"/>
  <c r="I18" i="25" s="1"/>
  <c r="H23" i="26" l="1"/>
  <c r="Q12" i="25"/>
  <c r="P19" i="25"/>
  <c r="J10" i="26"/>
  <c r="J10" i="25"/>
  <c r="I18" i="26"/>
  <c r="I17" i="26"/>
  <c r="H23" i="25"/>
  <c r="W43" i="20"/>
  <c r="J16" i="25"/>
  <c r="J18" i="25" s="1"/>
  <c r="R12" i="25" l="1"/>
  <c r="Q19" i="25"/>
  <c r="I23" i="26"/>
  <c r="K10" i="25"/>
  <c r="K10" i="26"/>
  <c r="J18" i="26"/>
  <c r="J17" i="26"/>
  <c r="I23" i="25"/>
  <c r="X43" i="20"/>
  <c r="K16" i="25"/>
  <c r="K18" i="25" s="1"/>
  <c r="S12" i="25" l="1"/>
  <c r="R19" i="25"/>
  <c r="J23" i="26"/>
  <c r="L10" i="26"/>
  <c r="L10" i="25"/>
  <c r="K18" i="26"/>
  <c r="K17" i="26"/>
  <c r="J23" i="25"/>
  <c r="Y43" i="20"/>
  <c r="L16" i="25"/>
  <c r="L18" i="25" s="1"/>
  <c r="T12" i="25" l="1"/>
  <c r="S19" i="25"/>
  <c r="K23" i="26"/>
  <c r="M10" i="25"/>
  <c r="M10" i="26"/>
  <c r="L18" i="26"/>
  <c r="L17" i="26"/>
  <c r="Z43" i="20"/>
  <c r="M16" i="25"/>
  <c r="M18" i="25" s="1"/>
  <c r="K23" i="25"/>
  <c r="U12" i="25" l="1"/>
  <c r="T19" i="25"/>
  <c r="L23" i="26"/>
  <c r="N10" i="26"/>
  <c r="N10" i="25"/>
  <c r="M18" i="26"/>
  <c r="M17" i="26"/>
  <c r="L23" i="25"/>
  <c r="AA43" i="20"/>
  <c r="N16" i="25"/>
  <c r="N18" i="25" s="1"/>
  <c r="M23" i="26" l="1"/>
  <c r="V12" i="25"/>
  <c r="U19" i="25"/>
  <c r="O10" i="25"/>
  <c r="O10" i="26"/>
  <c r="N18" i="26"/>
  <c r="N17" i="26"/>
  <c r="M23" i="25"/>
  <c r="AB43" i="20"/>
  <c r="O16" i="25"/>
  <c r="O18" i="25" s="1"/>
  <c r="N23" i="25"/>
  <c r="N23" i="26" l="1"/>
  <c r="W12" i="25"/>
  <c r="V19" i="25"/>
  <c r="P10" i="25"/>
  <c r="P10" i="26"/>
  <c r="O18" i="26"/>
  <c r="O17" i="26"/>
  <c r="AC43" i="20"/>
  <c r="P16" i="25"/>
  <c r="P18" i="25" s="1"/>
  <c r="O23" i="26" l="1"/>
  <c r="X12" i="25"/>
  <c r="W19" i="25"/>
  <c r="Q10" i="25"/>
  <c r="Q10" i="26"/>
  <c r="P18" i="26"/>
  <c r="P17" i="26"/>
  <c r="O23" i="25"/>
  <c r="AD43" i="20"/>
  <c r="Q16" i="25"/>
  <c r="Q18" i="25" s="1"/>
  <c r="Y12" i="25" l="1"/>
  <c r="X19" i="25"/>
  <c r="P23" i="26"/>
  <c r="R10" i="25"/>
  <c r="R10" i="26"/>
  <c r="Q18" i="26"/>
  <c r="Q17" i="26"/>
  <c r="P23" i="25"/>
  <c r="AE43" i="20"/>
  <c r="R16" i="25"/>
  <c r="R18" i="25" s="1"/>
  <c r="Q23" i="26" l="1"/>
  <c r="Z12" i="25"/>
  <c r="Y19" i="25"/>
  <c r="Y23" i="25" s="1"/>
  <c r="S10" i="25"/>
  <c r="S10" i="26"/>
  <c r="R18" i="26"/>
  <c r="R17" i="26"/>
  <c r="AF43" i="20"/>
  <c r="S16" i="25"/>
  <c r="S18" i="25" s="1"/>
  <c r="Q23" i="25"/>
  <c r="AA12" i="25" l="1"/>
  <c r="Z19" i="25"/>
  <c r="Z23" i="25" s="1"/>
  <c r="R23" i="26"/>
  <c r="T10" i="25"/>
  <c r="T10" i="26"/>
  <c r="S18" i="26"/>
  <c r="S17" i="26"/>
  <c r="R23" i="25"/>
  <c r="AG43" i="20"/>
  <c r="T16" i="25"/>
  <c r="S23" i="26" l="1"/>
  <c r="AB12" i="25"/>
  <c r="AA19" i="25"/>
  <c r="AA23" i="25" s="1"/>
  <c r="T17" i="26"/>
  <c r="T18" i="26"/>
  <c r="U10" i="26"/>
  <c r="U10" i="25"/>
  <c r="T18" i="25"/>
  <c r="T23" i="25" s="1"/>
  <c r="S23" i="25"/>
  <c r="AH43" i="20"/>
  <c r="U16" i="25"/>
  <c r="AC12" i="25" l="1"/>
  <c r="AC19" i="25" s="1"/>
  <c r="AB19" i="25"/>
  <c r="AB23" i="25" s="1"/>
  <c r="U17" i="26"/>
  <c r="U18" i="26"/>
  <c r="T23" i="26"/>
  <c r="V10" i="26"/>
  <c r="V10" i="25"/>
  <c r="U18" i="25"/>
  <c r="U23" i="25" s="1"/>
  <c r="AI43" i="20"/>
  <c r="V16" i="25"/>
  <c r="C5" i="11"/>
  <c r="AC23" i="25" l="1"/>
  <c r="C34" i="14"/>
  <c r="V18" i="26"/>
  <c r="V17" i="26"/>
  <c r="U23" i="26"/>
  <c r="W10" i="26"/>
  <c r="W10" i="25"/>
  <c r="V18" i="25"/>
  <c r="V23" i="25" s="1"/>
  <c r="AJ43" i="20"/>
  <c r="W16" i="25"/>
  <c r="V23" i="26" l="1"/>
  <c r="W18" i="26"/>
  <c r="W17" i="26"/>
  <c r="X10" i="25"/>
  <c r="X10" i="26"/>
  <c r="W18" i="25"/>
  <c r="W23" i="25" s="1"/>
  <c r="AK43" i="20"/>
  <c r="X16" i="25"/>
  <c r="C4" i="11"/>
  <c r="X18" i="26" l="1"/>
  <c r="F21" i="14" s="1"/>
  <c r="X17" i="26"/>
  <c r="W23" i="26"/>
  <c r="Y10" i="25"/>
  <c r="Y10" i="26"/>
  <c r="F22" i="14"/>
  <c r="X18" i="25"/>
  <c r="C22" i="14" s="1"/>
  <c r="AL43" i="20"/>
  <c r="E21" i="26"/>
  <c r="F24" i="14" s="1"/>
  <c r="E21" i="25"/>
  <c r="C23" i="14" s="1"/>
  <c r="C8" i="11"/>
  <c r="D10" i="11" s="1"/>
  <c r="X23" i="26" l="1"/>
  <c r="Z10" i="25"/>
  <c r="Z10" i="26"/>
  <c r="F23" i="14"/>
  <c r="X23" i="25"/>
  <c r="AM43" i="20"/>
  <c r="Y29" i="25"/>
  <c r="Y31" i="25"/>
  <c r="AA10" i="26" l="1"/>
  <c r="AA10" i="25"/>
  <c r="Y29" i="26"/>
  <c r="Y31" i="26"/>
  <c r="Z29" i="25"/>
  <c r="Z31" i="25"/>
  <c r="AN43" i="20"/>
  <c r="AB10" i="26" l="1"/>
  <c r="AB10" i="25"/>
  <c r="Z31" i="26"/>
  <c r="Z29" i="26"/>
  <c r="AO43" i="20"/>
  <c r="AA29" i="25"/>
  <c r="AA31" i="25"/>
  <c r="AC10" i="25" l="1"/>
  <c r="AC10" i="26"/>
  <c r="AA31" i="26"/>
  <c r="AA29" i="26"/>
  <c r="AB31" i="25"/>
  <c r="AB29" i="25"/>
  <c r="K4" i="12"/>
  <c r="K3" i="12"/>
  <c r="AB31" i="26" l="1"/>
  <c r="AB29" i="26"/>
  <c r="AC31" i="26"/>
  <c r="AC31" i="25"/>
  <c r="AC29" i="25"/>
  <c r="C6" i="11"/>
  <c r="AC29" i="26" l="1"/>
  <c r="D11" i="11"/>
  <c r="G10" i="11" l="1"/>
  <c r="G11" i="11" s="1"/>
  <c r="G16" i="11" s="1"/>
  <c r="D16" i="11"/>
  <c r="F10" i="11"/>
  <c r="F11" i="11" s="1"/>
  <c r="F16" i="11" s="1"/>
  <c r="I10" i="11"/>
  <c r="I11" i="11" s="1"/>
  <c r="I16" i="11" s="1"/>
  <c r="H10" i="11"/>
  <c r="H11" i="11" s="1"/>
  <c r="H16" i="11" s="1"/>
  <c r="E10" i="11"/>
  <c r="E11" i="11" s="1"/>
  <c r="E20" i="26" l="1"/>
  <c r="E23" i="26" s="1"/>
  <c r="E20" i="25"/>
  <c r="E23" i="25" s="1"/>
  <c r="E16" i="11"/>
  <c r="F25" i="14" l="1"/>
  <c r="C24" i="14"/>
  <c r="E34" i="26"/>
  <c r="F6" i="14" s="1"/>
  <c r="E34" i="25" l="1"/>
  <c r="C6" i="14" s="1"/>
  <c r="E28" i="25"/>
  <c r="E31" i="25" l="1"/>
  <c r="W26" i="26"/>
  <c r="W28" i="26" s="1"/>
  <c r="F26" i="26"/>
  <c r="F28" i="26" s="1"/>
  <c r="I26" i="25"/>
  <c r="I28" i="25" s="1"/>
  <c r="R26" i="26"/>
  <c r="R28" i="26" s="1"/>
  <c r="V26" i="25"/>
  <c r="V28" i="25" s="1"/>
  <c r="M26" i="25"/>
  <c r="M28" i="25" s="1"/>
  <c r="G26" i="26"/>
  <c r="G28" i="26" s="1"/>
  <c r="J26" i="25"/>
  <c r="J28" i="25" s="1"/>
  <c r="S26" i="26"/>
  <c r="S28" i="26" s="1"/>
  <c r="F26" i="25"/>
  <c r="F28" i="25" s="1"/>
  <c r="E28" i="26"/>
  <c r="U26" i="25"/>
  <c r="U28" i="25" s="1"/>
  <c r="O26" i="26"/>
  <c r="O28" i="26" s="1"/>
  <c r="R26" i="25"/>
  <c r="R28" i="25" s="1"/>
  <c r="J26" i="26"/>
  <c r="J28" i="26" s="1"/>
  <c r="N26" i="25"/>
  <c r="N28" i="25" s="1"/>
  <c r="S26" i="25"/>
  <c r="S28" i="25" s="1"/>
  <c r="W26" i="25"/>
  <c r="W28" i="25" s="1"/>
  <c r="P26" i="26"/>
  <c r="P28" i="26" s="1"/>
  <c r="U26" i="26"/>
  <c r="U28" i="26" s="1"/>
  <c r="P26" i="25"/>
  <c r="P28" i="25" s="1"/>
  <c r="V26" i="26"/>
  <c r="V28" i="26" s="1"/>
  <c r="H26" i="25"/>
  <c r="H28" i="25" s="1"/>
  <c r="Q26" i="25"/>
  <c r="Q28" i="25" s="1"/>
  <c r="K26" i="25"/>
  <c r="K28" i="25" s="1"/>
  <c r="K26" i="26"/>
  <c r="K28" i="26" s="1"/>
  <c r="O26" i="25"/>
  <c r="O28" i="25" s="1"/>
  <c r="X26" i="26"/>
  <c r="X28" i="26" s="1"/>
  <c r="G26" i="25"/>
  <c r="G28" i="25" s="1"/>
  <c r="L26" i="25"/>
  <c r="L28" i="25" s="1"/>
  <c r="L26" i="26"/>
  <c r="L28" i="26" s="1"/>
  <c r="H26" i="26"/>
  <c r="H28" i="26" s="1"/>
  <c r="M26" i="26"/>
  <c r="M28" i="26" s="1"/>
  <c r="Q26" i="26"/>
  <c r="Q28" i="26" s="1"/>
  <c r="N26" i="26"/>
  <c r="N28" i="26" s="1"/>
  <c r="I26" i="26"/>
  <c r="I28" i="26" s="1"/>
  <c r="T26" i="25"/>
  <c r="T28" i="25" s="1"/>
  <c r="T26" i="26"/>
  <c r="T28" i="26" s="1"/>
  <c r="X26" i="25"/>
  <c r="X28" i="25" s="1"/>
  <c r="K2" i="12"/>
  <c r="E35" i="25" l="1"/>
  <c r="C7" i="14" s="1"/>
  <c r="E31" i="26"/>
  <c r="E35" i="26"/>
  <c r="F7" i="14" s="1"/>
  <c r="F17" i="14"/>
  <c r="E29" i="25"/>
  <c r="E30" i="25" s="1"/>
  <c r="H29" i="25"/>
  <c r="H31" i="25"/>
  <c r="T31" i="26"/>
  <c r="T29" i="26"/>
  <c r="L29" i="25"/>
  <c r="L31" i="25"/>
  <c r="V29" i="26"/>
  <c r="V31" i="26"/>
  <c r="R31" i="25"/>
  <c r="R29" i="25"/>
  <c r="G29" i="26"/>
  <c r="G31" i="26"/>
  <c r="T29" i="25"/>
  <c r="T31" i="25"/>
  <c r="G31" i="25"/>
  <c r="G29" i="25"/>
  <c r="P29" i="25"/>
  <c r="P31" i="25"/>
  <c r="O31" i="26"/>
  <c r="O29" i="26"/>
  <c r="M29" i="25"/>
  <c r="M31" i="25"/>
  <c r="L31" i="26"/>
  <c r="L29" i="26"/>
  <c r="I29" i="26"/>
  <c r="I31" i="26"/>
  <c r="X31" i="26"/>
  <c r="X29" i="26"/>
  <c r="U31" i="26"/>
  <c r="U29" i="26"/>
  <c r="U29" i="25"/>
  <c r="U31" i="25"/>
  <c r="V31" i="25"/>
  <c r="V29" i="25"/>
  <c r="N31" i="26"/>
  <c r="N29" i="26"/>
  <c r="O31" i="25"/>
  <c r="O29" i="25"/>
  <c r="P31" i="26"/>
  <c r="P29" i="26"/>
  <c r="E29" i="26"/>
  <c r="E30" i="26" s="1"/>
  <c r="R31" i="26"/>
  <c r="R29" i="26"/>
  <c r="X31" i="25"/>
  <c r="X29" i="25"/>
  <c r="Q29" i="26"/>
  <c r="Q31" i="26"/>
  <c r="K29" i="26"/>
  <c r="K31" i="26"/>
  <c r="W29" i="25"/>
  <c r="W31" i="25"/>
  <c r="F31" i="25"/>
  <c r="F29" i="25"/>
  <c r="I29" i="25"/>
  <c r="I31" i="25"/>
  <c r="M29" i="26"/>
  <c r="M31" i="26"/>
  <c r="K31" i="25"/>
  <c r="K29" i="25"/>
  <c r="S29" i="25"/>
  <c r="S31" i="25"/>
  <c r="S29" i="26"/>
  <c r="S31" i="26"/>
  <c r="F31" i="26"/>
  <c r="F29" i="26"/>
  <c r="J29" i="26"/>
  <c r="J31" i="26"/>
  <c r="H31" i="26"/>
  <c r="H29" i="26"/>
  <c r="Q29" i="25"/>
  <c r="Q31" i="25"/>
  <c r="N31" i="25"/>
  <c r="N29" i="25"/>
  <c r="J31" i="25"/>
  <c r="J29" i="25"/>
  <c r="W31" i="26"/>
  <c r="W29" i="26"/>
  <c r="B4" i="12"/>
  <c r="G4" i="12" s="1"/>
  <c r="K5" i="12"/>
  <c r="E4" i="12" s="1"/>
  <c r="E36" i="25" l="1"/>
  <c r="C3" i="14" s="1"/>
  <c r="E36" i="26"/>
  <c r="F3" i="14" s="1"/>
  <c r="F30" i="26"/>
  <c r="G30" i="26" s="1"/>
  <c r="H30" i="26" s="1"/>
  <c r="I30" i="26" s="1"/>
  <c r="J30" i="26" s="1"/>
  <c r="K30" i="26" s="1"/>
  <c r="L30" i="26" s="1"/>
  <c r="M30" i="26" s="1"/>
  <c r="N30" i="26" s="1"/>
  <c r="O30" i="26" s="1"/>
  <c r="P30" i="26" s="1"/>
  <c r="Q30" i="26" s="1"/>
  <c r="R30" i="26" s="1"/>
  <c r="S30" i="26" s="1"/>
  <c r="T30" i="26" s="1"/>
  <c r="U30" i="26" s="1"/>
  <c r="V30" i="26" s="1"/>
  <c r="W30" i="26" s="1"/>
  <c r="X30" i="26" s="1"/>
  <c r="Y30" i="26" s="1"/>
  <c r="Z30" i="26" s="1"/>
  <c r="AA30" i="26" s="1"/>
  <c r="AB30" i="26" s="1"/>
  <c r="AC30" i="26" s="1"/>
  <c r="F30" i="25"/>
  <c r="G30" i="25" s="1"/>
  <c r="H30" i="25" s="1"/>
  <c r="I30" i="25" s="1"/>
  <c r="J30" i="25" s="1"/>
  <c r="K30" i="25" s="1"/>
  <c r="L30" i="25" s="1"/>
  <c r="M30" i="25" s="1"/>
  <c r="N30" i="25" s="1"/>
  <c r="O30" i="25" s="1"/>
  <c r="P30" i="25" s="1"/>
  <c r="Q30" i="25" s="1"/>
  <c r="R30" i="25" s="1"/>
  <c r="S30" i="25" s="1"/>
  <c r="T30" i="25" s="1"/>
  <c r="U30" i="25" s="1"/>
  <c r="V30" i="25" s="1"/>
  <c r="W30" i="25" s="1"/>
  <c r="X30" i="25" s="1"/>
  <c r="Y30" i="25" s="1"/>
  <c r="Z30" i="25" s="1"/>
  <c r="AA30" i="25" s="1"/>
  <c r="AB30" i="25" s="1"/>
  <c r="AC30" i="25" s="1"/>
  <c r="F4" i="12"/>
  <c r="H4" i="12" s="1"/>
  <c r="B5" i="12" s="1"/>
  <c r="G5" i="12" s="1"/>
  <c r="E5" i="12"/>
  <c r="E6" i="12" s="1"/>
  <c r="E7" i="12" s="1"/>
  <c r="F5" i="12" l="1"/>
  <c r="E8" i="12"/>
  <c r="E9" i="12" l="1"/>
  <c r="H5" i="12"/>
  <c r="B6" i="12" l="1"/>
  <c r="G6" i="12" s="1"/>
  <c r="E10" i="12"/>
  <c r="E11" i="12" l="1"/>
  <c r="F6" i="12"/>
  <c r="E12" i="12" l="1"/>
  <c r="H6" i="12"/>
  <c r="B7" i="12" l="1"/>
  <c r="G7" i="12" s="1"/>
  <c r="E13" i="12"/>
  <c r="E14" i="12" l="1"/>
  <c r="F7" i="12"/>
  <c r="E15" i="12" l="1"/>
  <c r="H7" i="12"/>
  <c r="E16" i="12" l="1"/>
  <c r="B8" i="12"/>
  <c r="G8" i="12" s="1"/>
  <c r="F8" i="12" s="1"/>
  <c r="H8" i="12" s="1"/>
  <c r="B9" i="12" l="1"/>
  <c r="G9" i="12" s="1"/>
  <c r="F9" i="12" s="1"/>
  <c r="H9" i="12" s="1"/>
  <c r="E17" i="12"/>
  <c r="B10" i="12" l="1"/>
  <c r="G10" i="12" s="1"/>
  <c r="F10" i="12" s="1"/>
  <c r="H10" i="12" s="1"/>
  <c r="E18" i="12"/>
  <c r="E19" i="12" s="1"/>
  <c r="E20" i="12" s="1"/>
  <c r="E21" i="12" s="1"/>
  <c r="E22" i="12" s="1"/>
  <c r="E23" i="12" s="1"/>
  <c r="E24" i="12" l="1"/>
  <c r="E25" i="12" s="1"/>
  <c r="E26" i="12" s="1"/>
  <c r="E27" i="12" s="1"/>
  <c r="E28" i="12" s="1"/>
  <c r="B11" i="12"/>
  <c r="G11" i="12" s="1"/>
  <c r="F11" i="12" s="1"/>
  <c r="H11" i="12" s="1"/>
  <c r="E30" i="12"/>
  <c r="B12" i="12" l="1"/>
  <c r="G12" i="12" s="1"/>
  <c r="F12" i="12" s="1"/>
  <c r="H12" i="12" s="1"/>
  <c r="B13" i="12" l="1"/>
  <c r="G13" i="12" s="1"/>
  <c r="F13" i="12" s="1"/>
  <c r="H13" i="12" s="1"/>
  <c r="B14" i="12" l="1"/>
  <c r="G14" i="12" s="1"/>
  <c r="F14" i="12" s="1"/>
  <c r="H14" i="12" s="1"/>
  <c r="B15" i="12" l="1"/>
  <c r="G15" i="12" s="1"/>
  <c r="F15" i="12" s="1"/>
  <c r="H15" i="12" s="1"/>
  <c r="B16" i="12" l="1"/>
  <c r="G16" i="12" s="1"/>
  <c r="F16" i="12" s="1"/>
  <c r="H16" i="12" s="1"/>
  <c r="B17" i="12" l="1"/>
  <c r="G17" i="12" s="1"/>
  <c r="F17" i="12" s="1"/>
  <c r="H17" i="12" s="1"/>
  <c r="B18" i="12" l="1"/>
  <c r="G18" i="12" s="1"/>
  <c r="F18" i="12" l="1"/>
  <c r="H18" i="12" l="1"/>
  <c r="B19" i="12" s="1"/>
  <c r="G19" i="12" s="1"/>
  <c r="F19" i="12" l="1"/>
  <c r="H19" i="12" l="1"/>
  <c r="B20" i="12" s="1"/>
  <c r="G20" i="12" s="1"/>
  <c r="F20" i="12" l="1"/>
  <c r="H20" i="12" l="1"/>
  <c r="B21" i="12" s="1"/>
  <c r="G21" i="12" s="1"/>
  <c r="F21" i="12" l="1"/>
  <c r="H21" i="12" l="1"/>
  <c r="B22" i="12" l="1"/>
  <c r="G22" i="12" s="1"/>
  <c r="F22" i="12" l="1"/>
  <c r="H22" i="12" l="1"/>
  <c r="B23" i="12" l="1"/>
  <c r="G23" i="12" s="1"/>
  <c r="F23" i="12" l="1"/>
  <c r="G30" i="12"/>
  <c r="F30" i="12" l="1"/>
  <c r="H23" i="12"/>
  <c r="B24" i="12" s="1"/>
  <c r="G24" i="12" s="1"/>
  <c r="F24" i="12" s="1"/>
  <c r="H24" i="12" s="1"/>
  <c r="B25" i="12" s="1"/>
  <c r="G25" i="12" s="1"/>
  <c r="F25" i="12" s="1"/>
  <c r="H25" i="12" s="1"/>
  <c r="B26" i="12" s="1"/>
  <c r="G26" i="12" s="1"/>
  <c r="F26" i="12" s="1"/>
  <c r="H26" i="12" s="1"/>
  <c r="B27" i="12" s="1"/>
  <c r="G27" i="12" s="1"/>
  <c r="F27" i="12" s="1"/>
  <c r="H27" i="12" s="1"/>
  <c r="B28" i="12" s="1"/>
  <c r="G28" i="12" s="1"/>
  <c r="F28" i="12" s="1"/>
  <c r="H28" i="12" s="1"/>
  <c r="B61" i="1" l="1"/>
  <c r="A20" i="20"/>
  <c r="A25" i="20"/>
  <c r="B66" i="1"/>
  <c r="A24" i="20"/>
  <c r="B65" i="1"/>
  <c r="B64" i="1"/>
  <c r="A23" i="20"/>
  <c r="B63" i="1"/>
  <c r="A22" i="20"/>
  <c r="B62" i="1"/>
  <c r="A2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tc={5E3B7EFE-31DF-4BAC-8DC4-BD0ACD49CECF}</author>
  </authors>
  <commentList>
    <comment ref="M4" authorId="0" shapeId="0" xr:uid="{5E3B7EFE-31DF-4BAC-8DC4-BD0ACD49CECF}">
      <text>
        <t>[Threaded comment]
Your version of Excel allows you to read this threaded comment; however, any edits to it will get removed if the file is opened in a newer version of Excel. Learn more: https://go.microsoft.com/fwlink/?linkid=870924
Comment:
    Enter 0 if unknown or expect this to be less than 1% based on available equipment lifettime performance data</t>
      </text>
    </comment>
  </commentList>
</comments>
</file>

<file path=xl/sharedStrings.xml><?xml version="1.0" encoding="utf-8"?>
<sst xmlns="http://schemas.openxmlformats.org/spreadsheetml/2006/main" count="351" uniqueCount="242">
  <si>
    <t>This tool is designed to help property owners, solar PV developers, and Connecticut Green Bank determine the approximate limit on C-PACE financing that can be made available for individual commercial-scale projects contemplated to be completed under the program. Pursuant to the enable law and C-PACE Program Guidelines, all projects funded under C-PACE must achieve a savings-to-investment ratio ("SIR") greater than 1, whereby "investment" refers solely to dollars sourced via C-PACE.</t>
  </si>
  <si>
    <t>Using this tool does not (1) substitute for an energy audit, technical reviewer report, or any other requirement under the C-PACE Program Guidelines, (2) represent an offer for financing or guaranty Connecticut Green Bank approval of the proposed project. 
As a potential participant in the C-PACE Program, you should seek any necessary outside legal counsel, accounting  or engineering support to review contracts and energy assumptions and consider carefully the risks associated with accepting C-PACE Program financing, which include, but are not limited to, the following: (1) the Connecticut Green Bank does not guarantee energy savings, (2) information provided herein is for indicative purposes only and not to be relied upon by third parties, (3)  fluctuations in energy prices, occupancy or property use may affect the savings associated with a project, and (4) the success of a project may depend in part on various U.S. Federal or State of Connecticut policies and incentives that are subject to change.</t>
  </si>
  <si>
    <t>Please start with the "INPUTS" Tab and enter all relevant project information in Column C. For Projects involving Energy Efficiency scope of work, please enter the measure level information in the Summary of Measures tab as well. Please make sure appropriate closing fee and interest rates are applied.</t>
  </si>
  <si>
    <t>Calculated</t>
  </si>
  <si>
    <t>&lt;--- Cells with this color are calculated cells</t>
  </si>
  <si>
    <t>Required fields</t>
  </si>
  <si>
    <t>&lt;--- Cells with this color are required field cells</t>
  </si>
  <si>
    <t>*orange cells will turn light gray when correct values are entered</t>
  </si>
  <si>
    <t>*cells will turn purple if incorrect values are entered and will need to be corrected</t>
  </si>
  <si>
    <t>The disclaimer contained in the "ReadMe" tab is an important portion of this spreadsheet</t>
  </si>
  <si>
    <t>Y</t>
  </si>
  <si>
    <t>C-PACE SIR Calculator for Solar+EE</t>
  </si>
  <si>
    <t>N</t>
  </si>
  <si>
    <t>Project Inputs</t>
  </si>
  <si>
    <t>Date of Proposal</t>
  </si>
  <si>
    <t>Facility/Business Name</t>
  </si>
  <si>
    <t>Street Address</t>
  </si>
  <si>
    <t>City</t>
  </si>
  <si>
    <t>State</t>
  </si>
  <si>
    <t>CT</t>
  </si>
  <si>
    <t>Zip Code</t>
  </si>
  <si>
    <t>Historical Site Annual Electric Use (kWh/yr)</t>
  </si>
  <si>
    <t>&lt;--- Please provide the 12 month period considered and provide the electrical usage for those months as part of the backup documentation.</t>
  </si>
  <si>
    <t>Anticipated Site Annual Electric Use (kWh/yr)</t>
  </si>
  <si>
    <t>&lt;--- If any forecasted electrification loads are included, please provide detailed explanation of how this was calculated as part of the backup documentation.</t>
  </si>
  <si>
    <t>Site Annual Natural Gas Use (therms/yr)</t>
  </si>
  <si>
    <t>&lt;--- From analysis of utility bills</t>
  </si>
  <si>
    <t>Site Annual Other Fuel Use (therms/yr)</t>
  </si>
  <si>
    <t>Energy and Cost Inputs</t>
  </si>
  <si>
    <t>Electric Utility</t>
  </si>
  <si>
    <t>&lt;--- Eversource/UI/CMEEC</t>
  </si>
  <si>
    <t>Electric Rate Tariff</t>
  </si>
  <si>
    <t>&lt;--- From analysis of utility bills (see utility bill example tab)</t>
  </si>
  <si>
    <t>Natural Gas Utility</t>
  </si>
  <si>
    <t>Natural Gas Tariff</t>
  </si>
  <si>
    <t>Electric Cost ($/kWh)</t>
  </si>
  <si>
    <t>Peak Demand Charge ($/kW)</t>
  </si>
  <si>
    <t>Natural Gas Cost ($/therm)</t>
  </si>
  <si>
    <t>&lt;--- From analysis of utility bills - Natural gas cost divided by natural gas usage - Ensure that the bills include supply and delivery</t>
  </si>
  <si>
    <t>Other Fuel Cost ($/therm)</t>
  </si>
  <si>
    <t>&lt;--- From analysis of utility bills - Fuel cost divided by fuel usage</t>
  </si>
  <si>
    <t>Annual Escalation of Utility Price</t>
  </si>
  <si>
    <t xml:space="preserve">&lt;--- 2.99% is default and maximum. Lower values are permissible. </t>
  </si>
  <si>
    <t>Wholesale Electric Rate ($/kWh)</t>
  </si>
  <si>
    <t>&lt;--- Rate applied to energy exported (from ISO NE)</t>
  </si>
  <si>
    <t>Tax and Depreciation</t>
  </si>
  <si>
    <t>Counting Investment Tax Credit?</t>
  </si>
  <si>
    <t>&lt;--- Can the property owner take advantage of the ITC?</t>
  </si>
  <si>
    <t>Counting MACRS Depreciation for Solar?</t>
  </si>
  <si>
    <t>&lt;--- Can the property owner take advantage of  MACRS benefits?</t>
  </si>
  <si>
    <t>Property Owner's Marginal Tax Rate</t>
  </si>
  <si>
    <t>&lt;--- What is the property owner's marginal tax rate (for calculating MACRS benefits)? 21% is default.</t>
  </si>
  <si>
    <t>Solar ITC</t>
  </si>
  <si>
    <t>&lt;--- Solar investment tax credit percent?</t>
  </si>
  <si>
    <t>Solar PV Inputs</t>
  </si>
  <si>
    <t>System Size in Watts (DC)</t>
  </si>
  <si>
    <t>System Size in Watts (AC)</t>
  </si>
  <si>
    <t>&lt;--- Total inverter capacity</t>
  </si>
  <si>
    <t>DC/AC Ratio</t>
  </si>
  <si>
    <t>Year One Solar PV Production (kWh)</t>
  </si>
  <si>
    <t>&lt;--- Expected generation based on PVWatts or similar simulation tools</t>
  </si>
  <si>
    <t>Solar PV Project Cost</t>
  </si>
  <si>
    <t>&lt;--- Turnkey cost (equipment, installation, etc.)</t>
  </si>
  <si>
    <t>Roof/Structural Improvement Cost</t>
  </si>
  <si>
    <t>&lt;--- Please note if the roof cost includes added insulation.</t>
  </si>
  <si>
    <t>Buy-All Bid-In Tariff ($/kWh)</t>
  </si>
  <si>
    <t>&lt;--- Refer to current year NRES RFP for price caps and bidding process</t>
  </si>
  <si>
    <t>Netting Tariff REC Value ($/kWh)</t>
  </si>
  <si>
    <t>Tariff Term (Years)</t>
  </si>
  <si>
    <t>&lt;--- 20 years</t>
  </si>
  <si>
    <t>Solar PV Module Performance Warranty (Years)</t>
  </si>
  <si>
    <t>&lt;--- From module cutsheet</t>
  </si>
  <si>
    <t>Inverter Standard Warranty Period (Years)</t>
  </si>
  <si>
    <t>&lt;--- From inverter cutsheet</t>
  </si>
  <si>
    <t>Inverter Extended Warranty Period (Years)</t>
  </si>
  <si>
    <r>
      <t xml:space="preserve">Solar PV System Expected Useful Life (Years) </t>
    </r>
    <r>
      <rPr>
        <i/>
        <sz val="8"/>
        <color rgb="FF404041"/>
        <rFont val="Arial"/>
        <family val="2"/>
      </rPr>
      <t>*based on warranties and/or inverter replacements</t>
    </r>
  </si>
  <si>
    <t>&lt;--- Please include inverter replacement cost in the relevant C-PACE SIR Model tabs if this value is greater than "Inverter Extended Warranty Period" value listed above. Please note that this value should be entered as a negative value.</t>
  </si>
  <si>
    <t>Solar PV Annual Performance Degradation</t>
  </si>
  <si>
    <t>&lt;--- Default 0.5%</t>
  </si>
  <si>
    <t>Turnkey Build Cost per Watt ($/Watt)</t>
  </si>
  <si>
    <t>Capacity Factor</t>
  </si>
  <si>
    <t>Energy Efficiency Measure Inputs (See "Summary of Measures" tab, don’t modify here!)</t>
  </si>
  <si>
    <t>Meaure Name</t>
  </si>
  <si>
    <t>Year 1 Cost Savings ($/yr)</t>
  </si>
  <si>
    <t>Degradation</t>
  </si>
  <si>
    <t>EUL (Year)</t>
  </si>
  <si>
    <t>Price before Incentive</t>
  </si>
  <si>
    <t>Incentive</t>
  </si>
  <si>
    <t>Net Price after Incentive</t>
  </si>
  <si>
    <t>Sum of EE Measures</t>
  </si>
  <si>
    <t>Summary of  Financed Amount</t>
  </si>
  <si>
    <t>Project Cost</t>
  </si>
  <si>
    <t>Grant</t>
  </si>
  <si>
    <t>&lt;--- To be calculated by CGB if available/applicable</t>
  </si>
  <si>
    <t>Net Project Cost</t>
  </si>
  <si>
    <t>Owner Equity Contribution (if applicable)</t>
  </si>
  <si>
    <t>Finance Amount before Closing Fees</t>
  </si>
  <si>
    <t>Closing Fees</t>
  </si>
  <si>
    <t>Total Financed Amount (inclusive of Closing Fees)</t>
  </si>
  <si>
    <t>Financing Inputs</t>
  </si>
  <si>
    <t>C-PACE Term (Years)</t>
  </si>
  <si>
    <t>&lt;--- Enter the desired term length here (5-25), must be less than or equal to EUL</t>
  </si>
  <si>
    <t>C-PACE Financing Rate</t>
  </si>
  <si>
    <t>&lt;--- AUTO-CALCULATED (From interest rates tab)</t>
  </si>
  <si>
    <t>Effective Useful Life (EUL) (Years)</t>
  </si>
  <si>
    <t>&lt;--- AUTO-CALCULATED (From summary of measures tab)</t>
  </si>
  <si>
    <t>The savings in this table are based on the contractor's energy analyses (baseline versus post-installation)</t>
  </si>
  <si>
    <t>If there is an electric, natural gas, or other fuel penalty for any measure, please include the penalty as a separate line item and assign a negative degradation factor, if applicable</t>
  </si>
  <si>
    <t>Electric-kWh/yr</t>
  </si>
  <si>
    <t>ENERGY CONSERVATION MEASURES</t>
  </si>
  <si>
    <t>Electric Energy Savings (kWh/yr)</t>
  </si>
  <si>
    <t>Avg Annual Peak Demand Savings (kW)</t>
  </si>
  <si>
    <t>Natural Gas Energy Savings (therms/yr)</t>
  </si>
  <si>
    <t>Other Fuel Savings (therms/yr)</t>
  </si>
  <si>
    <t>Electric Cost Savings ($/yr)</t>
  </si>
  <si>
    <t>Natural Gas Cost Savings ($/yr)</t>
  </si>
  <si>
    <t>Other Fuel Cost Savings (therms/yr)</t>
  </si>
  <si>
    <t>Total Cost Savings ($/yr)</t>
  </si>
  <si>
    <t>Cost before incentives</t>
  </si>
  <si>
    <t>Utility Incentives</t>
  </si>
  <si>
    <t>Cost after incentives</t>
  </si>
  <si>
    <t>Performance Degradation</t>
  </si>
  <si>
    <t>EUL (Years)</t>
  </si>
  <si>
    <t>Measure #</t>
  </si>
  <si>
    <t>Total</t>
  </si>
  <si>
    <t>Electric-kW</t>
  </si>
  <si>
    <t>RENEWABLE MEASURE</t>
  </si>
  <si>
    <t>Electric Energy Production (kWh/yr)</t>
  </si>
  <si>
    <t>Energy cost savings ($/yr)</t>
  </si>
  <si>
    <t>Installation cost</t>
  </si>
  <si>
    <t>EUL</t>
  </si>
  <si>
    <t>Solar PV</t>
  </si>
  <si>
    <t>Total Cost Savings ($)</t>
  </si>
  <si>
    <t>Natural Gas Savings-therms/yr</t>
  </si>
  <si>
    <t>EUL weighted by cost savings</t>
  </si>
  <si>
    <t>EUL weighted by costs after incentives</t>
  </si>
  <si>
    <t>Project EUL is the higher of the EUL weighted by cost savings and weighted by installation cost</t>
  </si>
  <si>
    <t>Other Fuel Savings-therms/yr</t>
  </si>
  <si>
    <t>BUY ALL SUMMARY</t>
  </si>
  <si>
    <t>NETTING TARIFF SUMMARY</t>
  </si>
  <si>
    <t>Table 1. Financial Metrics over EUL</t>
  </si>
  <si>
    <t>Savings to Investment Ratio (SIR)</t>
  </si>
  <si>
    <t>Project cost</t>
  </si>
  <si>
    <t>Amount financed</t>
  </si>
  <si>
    <t>Gross total cost savings over EUL</t>
  </si>
  <si>
    <t>Total PACE + O&amp;M payments over EUL</t>
  </si>
  <si>
    <t>% financed</t>
  </si>
  <si>
    <t>Owner equity contribution</t>
  </si>
  <si>
    <t>Interest rate</t>
  </si>
  <si>
    <t>Finance term, years</t>
  </si>
  <si>
    <t>Table 2. Savings Summary</t>
  </si>
  <si>
    <t>Effective useful life – EUL (years)</t>
  </si>
  <si>
    <t>Gross project cost</t>
  </si>
  <si>
    <t>Closing cost</t>
  </si>
  <si>
    <t>Financed amount (including closing costs)</t>
  </si>
  <si>
    <t>First year electric energy generation (kWh/yr)</t>
  </si>
  <si>
    <t>First year electric energy generation (MMBtu/yr)</t>
  </si>
  <si>
    <t>Total electric generation over EUL (MMBtu)</t>
  </si>
  <si>
    <t>First year revenue from generation ($/yr)</t>
  </si>
  <si>
    <t>Netting tariff REC revenue (total over 20 years) ($)</t>
  </si>
  <si>
    <t>EUL revenue from generation ($)</t>
  </si>
  <si>
    <t>Netting tariff electric revenue (total over 20 years) ($)</t>
  </si>
  <si>
    <t>Federal ITC</t>
  </si>
  <si>
    <t>Total revenue from generation (total over 20 years) ($)</t>
  </si>
  <si>
    <t>MACRS for solar</t>
  </si>
  <si>
    <t>First year electric energy savings (kWh/yr)</t>
  </si>
  <si>
    <t>First year electric energy savings (MMBtu/yr)</t>
  </si>
  <si>
    <t>Total electric savings over EUL (mmBtu)</t>
  </si>
  <si>
    <t>First year natural gas savings (mmBtu/yr)</t>
  </si>
  <si>
    <t>Total natural gas savings over EUL (mmBtu)</t>
  </si>
  <si>
    <t>First year other fuel savings (mmBtu/yr)</t>
  </si>
  <si>
    <t>Total other fuel savings over EUL (mmBtu)</t>
  </si>
  <si>
    <t>First year energy cost savings ($/yr)</t>
  </si>
  <si>
    <t>Total energy cost savings over EUL ($)</t>
  </si>
  <si>
    <t>Year</t>
  </si>
  <si>
    <t>Annual Electric Usage - kWh</t>
  </si>
  <si>
    <t>Annual EE Electric Energy Savings - kWh</t>
  </si>
  <si>
    <t>EE Electric kW Savings</t>
  </si>
  <si>
    <t>Annual EE Natural Gas Savings - therms</t>
  </si>
  <si>
    <t>Annual EE Other Fuel Savings - therms</t>
  </si>
  <si>
    <t>Expected Annual Solar Generation kWh</t>
  </si>
  <si>
    <t>Electric Energy Cost - $/kWh</t>
  </si>
  <si>
    <t>Electric Peak Demand Charge - $/kW</t>
  </si>
  <si>
    <t>Natural Gas Cost - $/therm</t>
  </si>
  <si>
    <t>Other Fuel Cost - $/therm</t>
  </si>
  <si>
    <t>Wholesale Electric Rate</t>
  </si>
  <si>
    <t>CASH INFLOWS</t>
  </si>
  <si>
    <t>Buy All Tariff Revenue</t>
  </si>
  <si>
    <t>EE Savings Revenue</t>
  </si>
  <si>
    <t>MACRS</t>
  </si>
  <si>
    <t>ITC</t>
  </si>
  <si>
    <t xml:space="preserve"> </t>
  </si>
  <si>
    <t>TOTAL CASH INFLOW</t>
  </si>
  <si>
    <t>CASH OUTFLOWS</t>
  </si>
  <si>
    <t>PACE Payments</t>
  </si>
  <si>
    <t>Inverter Replacement Costs</t>
  </si>
  <si>
    <t>Total Payments</t>
  </si>
  <si>
    <t>Annual Net Cash Flow</t>
  </si>
  <si>
    <t>Net Cumulative Cash Flow</t>
  </si>
  <si>
    <t>Simple Annual SIR</t>
  </si>
  <si>
    <t>SIR over EUL</t>
  </si>
  <si>
    <t xml:space="preserve"> &lt;--- Approximate Maximum Possible C-PACE Funding</t>
  </si>
  <si>
    <t>TOTAL C-PACE INVESTMENT</t>
  </si>
  <si>
    <t>SAVINGS-TO-INVESTMENT RATIO (SIR)</t>
  </si>
  <si>
    <t>Netting Tariff Electric Revenue</t>
  </si>
  <si>
    <t>Netting Tariff REC Revenue</t>
  </si>
  <si>
    <t>Principal</t>
  </si>
  <si>
    <t>Bucketed Amount</t>
  </si>
  <si>
    <t>less than/greater than</t>
  </si>
  <si>
    <t>Fixed Amount</t>
  </si>
  <si>
    <t>Percentage</t>
  </si>
  <si>
    <t>Fee</t>
  </si>
  <si>
    <t>Closing Fee ------------------&gt;</t>
  </si>
  <si>
    <t>Investment Tax Credit</t>
  </si>
  <si>
    <t>ITC Value</t>
  </si>
  <si>
    <t>Roof cost</t>
  </si>
  <si>
    <t>Property Owner Marginal Tax Rate</t>
  </si>
  <si>
    <t>Depreciable Basis</t>
  </si>
  <si>
    <t>MACRS Schedule</t>
  </si>
  <si>
    <t>(6 years -&gt;)</t>
  </si>
  <si>
    <t>Depreciation Amount</t>
  </si>
  <si>
    <t>MACRS Value</t>
  </si>
  <si>
    <t>Total Tax Benefits (ITC + MACRS)</t>
  </si>
  <si>
    <t>Beginning Balance</t>
  </si>
  <si>
    <t>Payment</t>
  </si>
  <si>
    <t>Principal Paid</t>
  </si>
  <si>
    <t>Interest Paid</t>
  </si>
  <si>
    <t>Remaining Balance</t>
  </si>
  <si>
    <t>Term</t>
  </si>
  <si>
    <t>Rate</t>
  </si>
  <si>
    <t>PMT</t>
  </si>
  <si>
    <t>CGB Interest Rates for Projects $500k and Over</t>
  </si>
  <si>
    <t>CGB Interest Rates for Projects Under $500k</t>
  </si>
  <si>
    <t>Examples from Bill</t>
  </si>
  <si>
    <t>Electric Tariff</t>
  </si>
  <si>
    <t>GS - General Service</t>
  </si>
  <si>
    <t>&lt;--- Rate tarriff information is highlighted in orange.</t>
  </si>
  <si>
    <t xml:space="preserve">$/kWh </t>
  </si>
  <si>
    <t>&lt;--- Energy cost savings are based on the components highlighted in yellow.</t>
  </si>
  <si>
    <t>$/kW</t>
  </si>
  <si>
    <r>
      <t xml:space="preserve">&lt;--- Demand charges should </t>
    </r>
    <r>
      <rPr>
        <b/>
        <i/>
        <u/>
        <sz val="12"/>
        <rFont val="Arial"/>
        <family val="2"/>
      </rPr>
      <t>NOT</t>
    </r>
    <r>
      <rPr>
        <b/>
        <sz val="12"/>
        <rFont val="Arial"/>
        <family val="2"/>
      </rPr>
      <t xml:space="preserve"> be included for solar PV projects, highlighted in green.</t>
    </r>
  </si>
  <si>
    <t>From CT PSD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</si>
</sst>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
    <numFmt numFmtId="167" formatCode="_(&quot;$&quot;* #,##0_);_(&quot;$&quot;* \(#,##0\);_(&quot;$&quot;* &quot;-&quot;??_);_(@_)"/>
    <numFmt numFmtId="168" formatCode="&quot;$&quot;#,##0.00;[Red]&quot;$&quot;#,##0.00"/>
    <numFmt numFmtId="169" formatCode="0.0%"/>
    <numFmt numFmtId="170" formatCode="&quot;$&quot;#,##0;[Red]&quot;$&quot;#,##0"/>
    <numFmt numFmtId="171" formatCode="#,##0;[Red]#,##0"/>
    <numFmt numFmtId="172" formatCode="0;[Red]0"/>
    <numFmt numFmtId="173" formatCode="0.000%"/>
    <numFmt numFmtId="174" formatCode="_(* #,##0_);_(* \(#,##0\);_(* &quot;-&quot;??_);_(@_)"/>
    <numFmt numFmtId="175" formatCode="0.0"/>
    <numFmt numFmtId="176" formatCode="&quot;$&quot;#,##0.0000;[Red]&quot;$&quot;#,##0.0000"/>
    <numFmt numFmtId="177" formatCode="_(&quot;$&quot;* #,##0.000_);_(&quot;$&quot;* \(#,##0.000\);_(&quot;$&quot;* &quot;-&quot;??_);_(@_)"/>
    <numFmt numFmtId="178" formatCode="&quot;$&quot;#,##0.000"/>
    <numFmt numFmtId="179" formatCode="&quot;$&quot;#,##0.0000"/>
    <numFmt numFmtId="180" formatCode="&quot;$&quot;#,##0.000000"/>
    <numFmt numFmtId="181" formatCode="&quot;$&quot;#,##0.000;[Red]&quot;$&quot;#,##0.000"/>
    <numFmt numFmtId="182" formatCode="#,##0.0"/>
  </numFmts>
  <fonts count="83" x14ac:knownFonts="1">
    <font>
      <sz val="11"/>
      <color theme="1"/>
      <name val="Calibri"/>
      <family val="2"/>
      <scheme val="minor"/>
    </font>
    <font>
      <sz val="11"/>
      <color theme="1"/>
      <name val="Calibri"/>
      <family val="2"/>
      <scheme val="minor"/>
    </font>
    <font>
      <b/>
      <sz val="13"/>
      <color theme="3"/>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0"/>
      <name val="Arial"/>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1"/>
    </font>
    <font>
      <sz val="11"/>
      <color rgb="FF9C0006"/>
      <name val="Calibri"/>
      <family val="2"/>
      <scheme val="minor"/>
    </font>
    <font>
      <b/>
      <sz val="11"/>
      <color rgb="FF3F3F3F"/>
      <name val="Calibri"/>
      <family val="2"/>
      <scheme val="minor"/>
    </font>
    <font>
      <b/>
      <sz val="11"/>
      <color theme="1" tint="0.249977111117893"/>
      <name val="Calibri"/>
      <family val="2"/>
      <scheme val="minor"/>
    </font>
    <font>
      <b/>
      <sz val="11"/>
      <color rgb="FFFFFF00"/>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sz val="11"/>
      <name val="Calibri"/>
      <family val="2"/>
      <scheme val="minor"/>
    </font>
    <font>
      <b/>
      <i/>
      <sz val="11"/>
      <color theme="1"/>
      <name val="Calibri"/>
      <family val="2"/>
      <scheme val="minor"/>
    </font>
    <font>
      <b/>
      <sz val="11"/>
      <name val="Calibri"/>
      <family val="2"/>
      <scheme val="minor"/>
    </font>
    <font>
      <i/>
      <sz val="11"/>
      <name val="Calibri"/>
      <family val="2"/>
      <scheme val="minor"/>
    </font>
    <font>
      <i/>
      <sz val="11"/>
      <color theme="1" tint="0.34998626667073579"/>
      <name val="Calibri"/>
      <family val="2"/>
      <scheme val="minor"/>
    </font>
    <font>
      <b/>
      <u/>
      <sz val="14"/>
      <color theme="1"/>
      <name val="Calibri"/>
      <family val="2"/>
      <scheme val="minor"/>
    </font>
    <font>
      <sz val="11"/>
      <color theme="0" tint="-0.249977111117893"/>
      <name val="Calibri"/>
      <family val="2"/>
      <scheme val="minor"/>
    </font>
    <font>
      <sz val="10"/>
      <name val="Times New Roman"/>
      <family val="1"/>
    </font>
    <font>
      <b/>
      <u/>
      <sz val="11"/>
      <color theme="1"/>
      <name val="Calibri"/>
      <family val="2"/>
      <scheme val="minor"/>
    </font>
    <font>
      <sz val="11"/>
      <color rgb="FF000000"/>
      <name val="Calibri"/>
      <family val="2"/>
      <scheme val="minor"/>
    </font>
    <font>
      <b/>
      <sz val="11"/>
      <color rgb="FFFF0000"/>
      <name val="Calibri"/>
      <family val="2"/>
      <scheme val="minor"/>
    </font>
    <font>
      <b/>
      <sz val="9"/>
      <color theme="1"/>
      <name val="Arial"/>
      <family val="2"/>
    </font>
    <font>
      <sz val="9"/>
      <color theme="1"/>
      <name val="Arial"/>
      <family val="2"/>
    </font>
    <font>
      <sz val="11"/>
      <color theme="1"/>
      <name val="Arial"/>
      <family val="2"/>
    </font>
    <font>
      <sz val="11"/>
      <color theme="0"/>
      <name val="Arial"/>
      <family val="2"/>
    </font>
    <font>
      <b/>
      <sz val="11"/>
      <color theme="1"/>
      <name val="Arial"/>
      <family val="2"/>
    </font>
    <font>
      <b/>
      <sz val="11"/>
      <color theme="3"/>
      <name val="Arial"/>
      <family val="2"/>
    </font>
    <font>
      <sz val="9"/>
      <name val="Arial"/>
      <family val="2"/>
    </font>
    <font>
      <sz val="9"/>
      <color theme="5" tint="-0.499984740745262"/>
      <name val="Arial"/>
      <family val="2"/>
    </font>
    <font>
      <b/>
      <sz val="9"/>
      <color theme="5" tint="-0.499984740745262"/>
      <name val="Arial"/>
      <family val="2"/>
    </font>
    <font>
      <b/>
      <sz val="9"/>
      <color rgb="FFFFFFFF"/>
      <name val="Arial"/>
      <family val="2"/>
    </font>
    <font>
      <b/>
      <sz val="11"/>
      <color theme="1"/>
      <name val="Calibri"/>
      <family val="2"/>
    </font>
    <font>
      <sz val="11"/>
      <color rgb="FF000000"/>
      <name val="Calibri"/>
      <family val="2"/>
    </font>
    <font>
      <b/>
      <sz val="12"/>
      <color theme="1"/>
      <name val="Arial"/>
      <family val="2"/>
    </font>
    <font>
      <b/>
      <sz val="16"/>
      <color theme="1"/>
      <name val="Arial"/>
      <family val="2"/>
    </font>
    <font>
      <sz val="9"/>
      <color rgb="FF404041"/>
      <name val="Arial"/>
      <family val="2"/>
    </font>
    <font>
      <sz val="9"/>
      <color rgb="FF212121"/>
      <name val="Arial"/>
      <family val="2"/>
    </font>
    <font>
      <i/>
      <sz val="9"/>
      <color theme="3"/>
      <name val="Arial"/>
      <family val="2"/>
    </font>
    <font>
      <b/>
      <sz val="12"/>
      <color theme="4"/>
      <name val="Arial"/>
      <family val="2"/>
    </font>
    <font>
      <sz val="9"/>
      <color rgb="FF000000"/>
      <name val="Arial"/>
      <family val="2"/>
    </font>
    <font>
      <b/>
      <sz val="10"/>
      <color theme="0"/>
      <name val="Arial"/>
      <family val="2"/>
    </font>
    <font>
      <b/>
      <sz val="11"/>
      <color rgb="FF9C0006"/>
      <name val="Calibri"/>
      <family val="2"/>
      <scheme val="minor"/>
    </font>
    <font>
      <b/>
      <sz val="11"/>
      <color rgb="FFFF0000"/>
      <name val="Arial"/>
      <family val="2"/>
    </font>
    <font>
      <b/>
      <sz val="9"/>
      <name val="Arial"/>
      <family val="2"/>
    </font>
    <font>
      <b/>
      <i/>
      <sz val="9"/>
      <color theme="3"/>
      <name val="Arial"/>
      <family val="2"/>
    </font>
    <font>
      <b/>
      <sz val="9"/>
      <color rgb="FFFF0000"/>
      <name val="Arial"/>
      <family val="2"/>
    </font>
    <font>
      <b/>
      <sz val="9"/>
      <color theme="8"/>
      <name val="Arial"/>
      <family val="2"/>
    </font>
    <font>
      <b/>
      <sz val="9"/>
      <color theme="3"/>
      <name val="Arial"/>
      <family val="2"/>
    </font>
    <font>
      <b/>
      <sz val="12"/>
      <name val="Arial"/>
      <family val="2"/>
    </font>
    <font>
      <b/>
      <i/>
      <sz val="12"/>
      <color theme="1"/>
      <name val="Arial"/>
      <family val="2"/>
    </font>
    <font>
      <sz val="12"/>
      <color theme="1"/>
      <name val="Arial"/>
      <family val="2"/>
    </font>
    <font>
      <b/>
      <i/>
      <u/>
      <sz val="12"/>
      <name val="Arial"/>
      <family val="2"/>
    </font>
    <font>
      <i/>
      <sz val="8"/>
      <color rgb="FF404041"/>
      <name val="Arial"/>
      <family val="2"/>
    </font>
    <font>
      <b/>
      <sz val="10"/>
      <color theme="1"/>
      <name val="Arial"/>
      <family val="2"/>
    </font>
    <font>
      <b/>
      <sz val="11"/>
      <color theme="0"/>
      <name val="Arial"/>
      <family val="2"/>
    </font>
    <font>
      <sz val="10"/>
      <color theme="1"/>
      <name val="Arial"/>
      <family val="2"/>
    </font>
    <font>
      <b/>
      <u/>
      <sz val="11"/>
      <color theme="1"/>
      <name val="Arial"/>
      <family val="2"/>
    </font>
    <font>
      <b/>
      <sz val="14"/>
      <color theme="1"/>
      <name val="Arial"/>
      <family val="2"/>
    </font>
    <font>
      <b/>
      <sz val="14"/>
      <name val="Arial"/>
      <family val="2"/>
    </font>
    <font>
      <sz val="14"/>
      <color theme="1"/>
      <name val="Arial"/>
      <family val="2"/>
    </font>
  </fonts>
  <fills count="62">
    <fill>
      <patternFill patternType="none"/>
    </fill>
    <fill>
      <patternFill patternType="gray125"/>
    </fill>
    <fill>
      <patternFill patternType="solid">
        <fgColor rgb="FFF2F2F2"/>
      </patternFill>
    </fill>
    <fill>
      <patternFill patternType="solid">
        <fgColor rgb="FFA5A5A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0070C0"/>
        <bgColor indexed="64"/>
      </patternFill>
    </fill>
    <fill>
      <patternFill patternType="solid">
        <fgColor rgb="FFFFC7CE"/>
      </patternFill>
    </fill>
    <fill>
      <patternFill patternType="solid">
        <fgColor theme="3"/>
        <bgColor indexed="64"/>
      </patternFill>
    </fill>
    <fill>
      <patternFill patternType="solid">
        <fgColor rgb="FFFFCC99"/>
      </patternFill>
    </fill>
    <fill>
      <patternFill patternType="solid">
        <fgColor theme="6" tint="0.79998168889431442"/>
        <bgColor theme="6" tint="0.79998168889431442"/>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rgb="FFC00000"/>
        <bgColor indexed="64"/>
      </patternFill>
    </fill>
    <fill>
      <patternFill patternType="solid">
        <fgColor theme="0"/>
        <bgColor indexed="64"/>
      </patternFill>
    </fill>
    <fill>
      <patternFill patternType="solid">
        <fgColor rgb="FF006600"/>
        <bgColor indexed="64"/>
      </patternFill>
    </fill>
    <fill>
      <patternFill patternType="solid">
        <fgColor rgb="FF92D050"/>
        <bgColor indexed="64"/>
      </patternFill>
    </fill>
    <fill>
      <patternFill patternType="solid">
        <fgColor rgb="FFFFC000"/>
        <bgColor indexed="64"/>
      </patternFill>
    </fill>
    <fill>
      <patternFill patternType="solid">
        <fgColor rgb="FFBEE4DA"/>
        <bgColor indexed="64"/>
      </patternFill>
    </fill>
    <fill>
      <patternFill patternType="solid">
        <fgColor rgb="FF005089"/>
        <bgColor indexed="64"/>
      </patternFill>
    </fill>
    <fill>
      <patternFill patternType="solid">
        <fgColor rgb="FF1F497D"/>
        <bgColor indexed="64"/>
      </patternFill>
    </fill>
    <fill>
      <patternFill patternType="solid">
        <fgColor rgb="FFA6A6A6"/>
        <bgColor indexed="64"/>
      </patternFill>
    </fill>
    <fill>
      <patternFill patternType="solid">
        <fgColor rgb="FFEBEBEB"/>
        <bgColor indexed="64"/>
      </patternFill>
    </fill>
    <fill>
      <patternFill patternType="solid">
        <fgColor rgb="FFFFFFFF"/>
        <bgColor indexed="64"/>
      </patternFill>
    </fill>
    <fill>
      <patternFill patternType="solid">
        <fgColor rgb="FFCADEE0"/>
        <bgColor indexed="64"/>
      </patternFill>
    </fill>
    <fill>
      <patternFill patternType="solid">
        <fgColor rgb="FFFFFF66"/>
        <bgColor indexed="64"/>
      </patternFill>
    </fill>
    <fill>
      <patternFill patternType="solid">
        <fgColor rgb="FFFFFF00"/>
        <bgColor indexed="64"/>
      </patternFill>
    </fill>
    <fill>
      <patternFill patternType="solid">
        <fgColor rgb="FF33ED37"/>
        <bgColor indexed="64"/>
      </patternFill>
    </fill>
    <fill>
      <patternFill patternType="solid">
        <fgColor rgb="FFFF6600"/>
        <bgColor indexed="64"/>
      </patternFill>
    </fill>
    <fill>
      <patternFill patternType="solid">
        <fgColor theme="7" tint="0.59999389629810485"/>
        <bgColor indexed="64"/>
      </patternFill>
    </fill>
    <fill>
      <patternFill patternType="solid">
        <fgColor theme="0" tint="-0.14999847407452621"/>
        <bgColor indexed="64"/>
      </patternFill>
    </fill>
  </fills>
  <borders count="5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
      <left/>
      <right/>
      <top/>
      <bottom style="thick">
        <color auto="1"/>
      </bottom>
      <diagonal/>
    </border>
    <border>
      <left/>
      <right/>
      <top/>
      <bottom style="double">
        <color auto="1"/>
      </bottom>
      <diagonal/>
    </border>
    <border>
      <left/>
      <right/>
      <top style="thin">
        <color auto="1"/>
      </top>
      <bottom style="double">
        <color auto="1"/>
      </bottom>
      <diagonal/>
    </border>
    <border>
      <left style="thin">
        <color rgb="FF3F3F3F"/>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top style="thin">
        <color rgb="FF3F3F3F"/>
      </top>
      <bottom style="thin">
        <color rgb="FF3F3F3F"/>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medium">
        <color theme="4"/>
      </bottom>
      <diagonal/>
    </border>
    <border>
      <left style="thin">
        <color rgb="FFD6D6D6"/>
      </left>
      <right style="thin">
        <color rgb="FFD6D6D6"/>
      </right>
      <top style="thin">
        <color rgb="FFD6D6D6"/>
      </top>
      <bottom style="thin">
        <color rgb="FFD6D6D6"/>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D6D6D6"/>
      </left>
      <right style="thin">
        <color rgb="FFD6D6D6"/>
      </right>
      <top style="medium">
        <color rgb="FFD6D6D6"/>
      </top>
      <bottom style="medium">
        <color rgb="FFD6D6D6"/>
      </bottom>
      <diagonal/>
    </border>
    <border>
      <left style="thin">
        <color rgb="FFD6D6D6"/>
      </left>
      <right style="thin">
        <color rgb="FFD6D6D6"/>
      </right>
      <top style="medium">
        <color rgb="FFD6D6D6"/>
      </top>
      <bottom style="medium">
        <color rgb="FFD6D6D6"/>
      </bottom>
      <diagonal/>
    </border>
    <border>
      <left style="thin">
        <color rgb="FFD6D6D6"/>
      </left>
      <right style="medium">
        <color rgb="FFD6D6D6"/>
      </right>
      <top style="medium">
        <color rgb="FFD6D6D6"/>
      </top>
      <bottom style="medium">
        <color rgb="FFD6D6D6"/>
      </bottom>
      <diagonal/>
    </border>
    <border>
      <left style="thin">
        <color rgb="FFD6D6D6"/>
      </left>
      <right style="medium">
        <color rgb="FFD6D6D6"/>
      </right>
      <top style="thin">
        <color rgb="FFD6D6D6"/>
      </top>
      <bottom style="thin">
        <color rgb="FFD6D6D6"/>
      </bottom>
      <diagonal/>
    </border>
    <border>
      <left style="thin">
        <color rgb="FFD6D6D6"/>
      </left>
      <right style="thin">
        <color rgb="FFD6D6D6"/>
      </right>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106">
    <xf numFmtId="0" fontId="0" fillId="0" borderId="0"/>
    <xf numFmtId="44"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3" applyNumberFormat="0" applyAlignment="0" applyProtection="0"/>
    <xf numFmtId="0" fontId="7" fillId="0" borderId="0"/>
    <xf numFmtId="9" fontId="7" fillId="0" borderId="0"/>
    <xf numFmtId="44" fontId="7" fillId="0" borderId="0"/>
    <xf numFmtId="42" fontId="7" fillId="0" borderId="0"/>
    <xf numFmtId="43" fontId="7" fillId="0" borderId="0"/>
    <xf numFmtId="41" fontId="7" fillId="0" borderId="0"/>
    <xf numFmtId="0" fontId="7" fillId="0" borderId="0"/>
    <xf numFmtId="0" fontId="1" fillId="0" borderId="0"/>
    <xf numFmtId="44" fontId="1" fillId="0" borderId="0"/>
    <xf numFmtId="0" fontId="7" fillId="0" borderId="0"/>
    <xf numFmtId="44" fontId="7" fillId="0" borderId="0"/>
    <xf numFmtId="43" fontId="7" fillId="0" borderId="0"/>
    <xf numFmtId="9" fontId="7" fillId="0" borderId="0"/>
    <xf numFmtId="0" fontId="7" fillId="0" borderId="0"/>
    <xf numFmtId="0" fontId="7" fillId="0" borderId="0"/>
    <xf numFmtId="0" fontId="1" fillId="0" borderId="0"/>
    <xf numFmtId="44" fontId="1" fillId="0" borderId="0"/>
    <xf numFmtId="44" fontId="7" fillId="0" borderId="0"/>
    <xf numFmtId="43" fontId="7" fillId="0" borderId="0"/>
    <xf numFmtId="9" fontId="7" fillId="0" borderId="0"/>
    <xf numFmtId="0" fontId="8" fillId="4" borderId="0"/>
    <xf numFmtId="0" fontId="8" fillId="5" borderId="0"/>
    <xf numFmtId="0" fontId="8" fillId="6" borderId="0"/>
    <xf numFmtId="0" fontId="8" fillId="7" borderId="0"/>
    <xf numFmtId="0" fontId="8" fillId="8" borderId="0"/>
    <xf numFmtId="0" fontId="8" fillId="9" borderId="0"/>
    <xf numFmtId="0" fontId="8" fillId="10" borderId="0"/>
    <xf numFmtId="0" fontId="8" fillId="11" borderId="0"/>
    <xf numFmtId="0" fontId="8" fillId="12" borderId="0"/>
    <xf numFmtId="0" fontId="8" fillId="13" borderId="0"/>
    <xf numFmtId="0" fontId="8" fillId="14" borderId="0"/>
    <xf numFmtId="0" fontId="8" fillId="15" borderId="0"/>
    <xf numFmtId="0" fontId="9" fillId="16" borderId="0"/>
    <xf numFmtId="0" fontId="9" fillId="17" borderId="0"/>
    <xf numFmtId="0" fontId="9" fillId="18" borderId="0"/>
    <xf numFmtId="0" fontId="9" fillId="19" borderId="0"/>
    <xf numFmtId="0" fontId="9" fillId="20" borderId="0"/>
    <xf numFmtId="0" fontId="9" fillId="21" borderId="0"/>
    <xf numFmtId="0" fontId="9" fillId="22" borderId="0"/>
    <xf numFmtId="0" fontId="9" fillId="23" borderId="0"/>
    <xf numFmtId="0" fontId="9" fillId="24" borderId="0"/>
    <xf numFmtId="0" fontId="9" fillId="25" borderId="0"/>
    <xf numFmtId="0" fontId="9" fillId="26" borderId="0"/>
    <xf numFmtId="0" fontId="9" fillId="27" borderId="0"/>
    <xf numFmtId="0" fontId="13" fillId="28" borderId="0"/>
    <xf numFmtId="0" fontId="14" fillId="29" borderId="10"/>
    <xf numFmtId="0" fontId="10" fillId="30" borderId="16"/>
    <xf numFmtId="43" fontId="7" fillId="0" borderId="0"/>
    <xf numFmtId="44" fontId="8" fillId="0" borderId="0"/>
    <xf numFmtId="44" fontId="7" fillId="0" borderId="0"/>
    <xf numFmtId="0" fontId="15" fillId="0" borderId="0"/>
    <xf numFmtId="0" fontId="16" fillId="31" borderId="0"/>
    <xf numFmtId="0" fontId="17" fillId="0" borderId="17"/>
    <xf numFmtId="0" fontId="18" fillId="0" borderId="17"/>
    <xf numFmtId="0" fontId="19" fillId="0" borderId="12"/>
    <xf numFmtId="0" fontId="19" fillId="0" borderId="0"/>
    <xf numFmtId="0" fontId="20" fillId="32" borderId="10"/>
    <xf numFmtId="0" fontId="21" fillId="0" borderId="18"/>
    <xf numFmtId="0" fontId="22" fillId="33" borderId="0"/>
    <xf numFmtId="0" fontId="7" fillId="0" borderId="0"/>
    <xf numFmtId="0" fontId="8" fillId="0" borderId="0"/>
    <xf numFmtId="0" fontId="7" fillId="34" borderId="10"/>
    <xf numFmtId="0" fontId="23" fillId="29" borderId="10"/>
    <xf numFmtId="9" fontId="7" fillId="0" borderId="0"/>
    <xf numFmtId="0" fontId="24" fillId="0" borderId="0"/>
    <xf numFmtId="0" fontId="11" fillId="0" borderId="19"/>
    <xf numFmtId="0" fontId="12" fillId="0" borderId="0"/>
    <xf numFmtId="0" fontId="1" fillId="0" borderId="0"/>
    <xf numFmtId="44"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6" borderId="0" applyNumberFormat="0" applyBorder="0" applyAlignment="0" applyProtection="0"/>
    <xf numFmtId="0" fontId="26" fillId="2" borderId="20" applyNumberFormat="0" applyAlignment="0" applyProtection="0"/>
    <xf numFmtId="0" fontId="29" fillId="0" borderId="0"/>
    <xf numFmtId="0" fontId="30" fillId="39" borderId="0" applyNumberFormat="0" applyBorder="0" applyAlignment="0" applyProtection="0"/>
    <xf numFmtId="0" fontId="31" fillId="38" borderId="2" applyNumberFormat="0" applyAlignment="0" applyProtection="0"/>
    <xf numFmtId="0" fontId="32" fillId="2" borderId="2" applyNumberFormat="0" applyAlignment="0" applyProtection="0"/>
    <xf numFmtId="9" fontId="1" fillId="0" borderId="0" applyFont="0" applyFill="0" applyBorder="0" applyAlignment="0" applyProtection="0"/>
    <xf numFmtId="0" fontId="40" fillId="0" borderId="0"/>
    <xf numFmtId="9" fontId="40"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56" fillId="0" borderId="23"/>
    <xf numFmtId="0" fontId="58" fillId="0" borderId="0"/>
    <xf numFmtId="0" fontId="60" fillId="0" borderId="0"/>
    <xf numFmtId="0" fontId="1" fillId="0" borderId="0"/>
  </cellStyleXfs>
  <cellXfs count="373">
    <xf numFmtId="0" fontId="0" fillId="0" borderId="0" xfId="0"/>
    <xf numFmtId="0" fontId="38" fillId="0" borderId="0" xfId="0" applyFont="1"/>
    <xf numFmtId="0" fontId="6" fillId="0" borderId="0" xfId="0" applyFont="1" applyAlignment="1">
      <alignment horizontal="left" vertical="center" wrapText="1"/>
    </xf>
    <xf numFmtId="0" fontId="0" fillId="0" borderId="0" xfId="0" applyAlignment="1">
      <alignment horizontal="center"/>
    </xf>
    <xf numFmtId="9" fontId="0" fillId="0" borderId="0" xfId="0" applyNumberFormat="1"/>
    <xf numFmtId="0" fontId="41" fillId="0" borderId="0" xfId="0" applyFont="1" applyAlignment="1">
      <alignment horizontal="center" vertical="center" wrapText="1"/>
    </xf>
    <xf numFmtId="0" fontId="41" fillId="0" borderId="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5" xfId="0" applyFont="1" applyBorder="1" applyAlignment="1">
      <alignment horizontal="center" vertical="center" wrapText="1"/>
    </xf>
    <xf numFmtId="168" fontId="0" fillId="0" borderId="0" xfId="0" applyNumberFormat="1"/>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3" fontId="0" fillId="0" borderId="0" xfId="0" applyNumberFormat="1"/>
    <xf numFmtId="168" fontId="0" fillId="0" borderId="0" xfId="0" applyNumberFormat="1" applyAlignment="1">
      <alignment horizontal="center"/>
    </xf>
    <xf numFmtId="172" fontId="42" fillId="0" borderId="6" xfId="0" applyNumberFormat="1" applyFont="1" applyBorder="1" applyAlignment="1">
      <alignment horizontal="center" vertical="center" wrapText="1"/>
    </xf>
    <xf numFmtId="168" fontId="0" fillId="0" borderId="0" xfId="0" applyNumberFormat="1" applyAlignment="1">
      <alignment horizontal="center" vertical="center" wrapText="1"/>
    </xf>
    <xf numFmtId="168" fontId="0" fillId="0" borderId="7" xfId="0" applyNumberFormat="1" applyBorder="1" applyAlignment="1">
      <alignment horizontal="center" vertical="center" wrapText="1"/>
    </xf>
    <xf numFmtId="0" fontId="0" fillId="0" borderId="4"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5" fillId="0" borderId="8" xfId="0" applyFont="1" applyBorder="1" applyAlignment="1">
      <alignment horizontal="center"/>
    </xf>
    <xf numFmtId="8" fontId="5" fillId="0" borderId="12" xfId="0" applyNumberFormat="1" applyFont="1" applyBorder="1" applyAlignment="1">
      <alignment horizontal="center" vertical="center" wrapText="1"/>
    </xf>
    <xf numFmtId="0" fontId="0" fillId="0" borderId="9" xfId="0" applyBorder="1" applyAlignment="1">
      <alignment horizontal="center"/>
    </xf>
    <xf numFmtId="10" fontId="0" fillId="0" borderId="0" xfId="0" applyNumberFormat="1"/>
    <xf numFmtId="0" fontId="46" fillId="0" borderId="0" xfId="0" applyFont="1"/>
    <xf numFmtId="0" fontId="47" fillId="0" borderId="0" xfId="0" applyFont="1" applyAlignment="1">
      <alignment horizontal="center"/>
    </xf>
    <xf numFmtId="0" fontId="49" fillId="0" borderId="0" xfId="2" applyFont="1" applyBorder="1" applyProtection="1"/>
    <xf numFmtId="0" fontId="48" fillId="0" borderId="0" xfId="0" applyFont="1"/>
    <xf numFmtId="0" fontId="50" fillId="0" borderId="0" xfId="2" applyFont="1" applyBorder="1" applyProtection="1"/>
    <xf numFmtId="0" fontId="44" fillId="0" borderId="0" xfId="0" applyFont="1"/>
    <xf numFmtId="0" fontId="45" fillId="0" borderId="0" xfId="0" applyFont="1"/>
    <xf numFmtId="0" fontId="45" fillId="0" borderId="0" xfId="0" applyFont="1" applyAlignment="1">
      <alignment horizontal="center"/>
    </xf>
    <xf numFmtId="0" fontId="52" fillId="0" borderId="0" xfId="0" applyFont="1" applyAlignment="1">
      <alignment horizontal="center"/>
    </xf>
    <xf numFmtId="168" fontId="45" fillId="0" borderId="0" xfId="0" applyNumberFormat="1" applyFont="1"/>
    <xf numFmtId="0" fontId="53" fillId="51" borderId="0" xfId="0" applyFont="1" applyFill="1" applyAlignment="1">
      <alignment horizontal="right" vertical="center"/>
    </xf>
    <xf numFmtId="0" fontId="53" fillId="51" borderId="0" xfId="0" applyFont="1" applyFill="1" applyAlignment="1">
      <alignment horizontal="right" vertical="center" wrapText="1"/>
    </xf>
    <xf numFmtId="0" fontId="5" fillId="0" borderId="0" xfId="0" applyFont="1"/>
    <xf numFmtId="168" fontId="0" fillId="0" borderId="0" xfId="0" applyNumberFormat="1" applyAlignment="1">
      <alignment horizontal="left"/>
    </xf>
    <xf numFmtId="0" fontId="55" fillId="52" borderId="37" xfId="0" applyFont="1" applyFill="1" applyBorder="1" applyAlignment="1">
      <alignment horizontal="center" vertical="center"/>
    </xf>
    <xf numFmtId="10" fontId="55" fillId="0" borderId="25" xfId="0" applyNumberFormat="1" applyFont="1" applyBorder="1" applyAlignment="1">
      <alignment horizontal="center" vertical="center"/>
    </xf>
    <xf numFmtId="0" fontId="44" fillId="0" borderId="0" xfId="0" applyFont="1" applyAlignment="1">
      <alignment vertical="center"/>
    </xf>
    <xf numFmtId="0" fontId="48" fillId="0" borderId="0" xfId="0" applyFont="1" applyAlignment="1">
      <alignment vertical="center"/>
    </xf>
    <xf numFmtId="0" fontId="44" fillId="0" borderId="41" xfId="0" applyFont="1" applyBorder="1"/>
    <xf numFmtId="0" fontId="57" fillId="0" borderId="0" xfId="0" applyFont="1" applyAlignment="1">
      <alignment vertical="center"/>
    </xf>
    <xf numFmtId="0" fontId="58" fillId="0" borderId="0" xfId="2" applyFont="1" applyBorder="1" applyProtection="1"/>
    <xf numFmtId="0" fontId="59" fillId="0" borderId="0" xfId="2" applyFont="1" applyFill="1" applyBorder="1" applyProtection="1"/>
    <xf numFmtId="0" fontId="59" fillId="53" borderId="0" xfId="2" applyFont="1" applyFill="1" applyBorder="1" applyProtection="1"/>
    <xf numFmtId="0" fontId="58" fillId="53" borderId="0" xfId="2" applyFont="1" applyFill="1" applyBorder="1" applyProtection="1"/>
    <xf numFmtId="0" fontId="58" fillId="53" borderId="0" xfId="0" applyFont="1" applyFill="1"/>
    <xf numFmtId="0" fontId="58" fillId="53" borderId="42" xfId="2" applyFont="1" applyFill="1" applyBorder="1" applyProtection="1"/>
    <xf numFmtId="0" fontId="58" fillId="0" borderId="42" xfId="2" applyFont="1" applyBorder="1" applyProtection="1"/>
    <xf numFmtId="0" fontId="61" fillId="0" borderId="41" xfId="102" applyFont="1" applyBorder="1"/>
    <xf numFmtId="0" fontId="58" fillId="0" borderId="0" xfId="0" applyFont="1"/>
    <xf numFmtId="0" fontId="63" fillId="50" borderId="46" xfId="0" applyFont="1" applyFill="1" applyBorder="1" applyAlignment="1">
      <alignment horizontal="left"/>
    </xf>
    <xf numFmtId="0" fontId="63" fillId="50" borderId="47" xfId="0" applyFont="1" applyFill="1" applyBorder="1" applyAlignment="1">
      <alignment horizontal="center"/>
    </xf>
    <xf numFmtId="0" fontId="45" fillId="54" borderId="44" xfId="0" applyFont="1" applyFill="1" applyBorder="1" applyAlignment="1">
      <alignment horizontal="left" vertical="top" wrapText="1"/>
    </xf>
    <xf numFmtId="2" fontId="62" fillId="54" borderId="43" xfId="0" applyNumberFormat="1" applyFont="1" applyFill="1" applyBorder="1" applyAlignment="1">
      <alignment horizontal="center" vertical="top"/>
    </xf>
    <xf numFmtId="0" fontId="45" fillId="49" borderId="44" xfId="0" applyFont="1" applyFill="1" applyBorder="1" applyAlignment="1">
      <alignment horizontal="left" vertical="top" wrapText="1"/>
    </xf>
    <xf numFmtId="6" fontId="62" fillId="49" borderId="43" xfId="0" applyNumberFormat="1" applyFont="1" applyFill="1" applyBorder="1" applyAlignment="1">
      <alignment horizontal="center" vertical="top"/>
    </xf>
    <xf numFmtId="6" fontId="45" fillId="54" borderId="43" xfId="0" applyNumberFormat="1" applyFont="1" applyFill="1" applyBorder="1" applyAlignment="1">
      <alignment horizontal="center" vertical="top"/>
    </xf>
    <xf numFmtId="9" fontId="62" fillId="49" borderId="43" xfId="0" applyNumberFormat="1" applyFont="1" applyFill="1" applyBorder="1" applyAlignment="1">
      <alignment horizontal="center" vertical="top"/>
    </xf>
    <xf numFmtId="6" fontId="62" fillId="54" borderId="43" xfId="0" applyNumberFormat="1" applyFont="1" applyFill="1" applyBorder="1" applyAlignment="1">
      <alignment horizontal="center" vertical="top"/>
    </xf>
    <xf numFmtId="173" fontId="62" fillId="49" borderId="43" xfId="0" applyNumberFormat="1" applyFont="1" applyFill="1" applyBorder="1" applyAlignment="1">
      <alignment horizontal="center" vertical="top"/>
    </xf>
    <xf numFmtId="0" fontId="45" fillId="54" borderId="48" xfId="0" applyFont="1" applyFill="1" applyBorder="1" applyAlignment="1">
      <alignment horizontal="left" vertical="top" wrapText="1"/>
    </xf>
    <xf numFmtId="3" fontId="62" fillId="54" borderId="45" xfId="0" applyNumberFormat="1" applyFont="1" applyFill="1" applyBorder="1" applyAlignment="1">
      <alignment horizontal="center" vertical="top"/>
    </xf>
    <xf numFmtId="168" fontId="51" fillId="55" borderId="42" xfId="3" applyNumberFormat="1" applyFont="1" applyFill="1" applyBorder="1" applyAlignment="1" applyProtection="1">
      <alignment horizontal="center"/>
      <protection locked="0"/>
    </xf>
    <xf numFmtId="169" fontId="51" fillId="55" borderId="42" xfId="3" applyNumberFormat="1" applyFont="1" applyFill="1" applyBorder="1" applyAlignment="1" applyProtection="1">
      <alignment horizontal="center"/>
      <protection locked="0"/>
    </xf>
    <xf numFmtId="3" fontId="51" fillId="56" borderId="42" xfId="4" applyNumberFormat="1" applyFont="1" applyFill="1" applyBorder="1" applyAlignment="1" applyProtection="1">
      <alignment horizontal="center"/>
      <protection locked="0"/>
    </xf>
    <xf numFmtId="170" fontId="51" fillId="56" borderId="42" xfId="0" applyNumberFormat="1" applyFont="1" applyFill="1" applyBorder="1" applyAlignment="1" applyProtection="1">
      <alignment horizontal="center"/>
      <protection locked="0"/>
    </xf>
    <xf numFmtId="170" fontId="51" fillId="55" borderId="42" xfId="0" applyNumberFormat="1" applyFont="1" applyFill="1" applyBorder="1" applyAlignment="1" applyProtection="1">
      <alignment horizontal="center"/>
      <protection locked="0"/>
    </xf>
    <xf numFmtId="170" fontId="51" fillId="55" borderId="42" xfId="4" applyNumberFormat="1" applyFont="1" applyFill="1" applyBorder="1" applyAlignment="1" applyProtection="1">
      <alignment horizontal="center"/>
    </xf>
    <xf numFmtId="0" fontId="6" fillId="0" borderId="0" xfId="0" applyFont="1" applyAlignment="1">
      <alignment vertical="center" wrapText="1"/>
    </xf>
    <xf numFmtId="0" fontId="0" fillId="55" borderId="4" xfId="0" applyFill="1" applyBorder="1"/>
    <xf numFmtId="9" fontId="0" fillId="55" borderId="11" xfId="0" applyNumberFormat="1" applyFill="1" applyBorder="1" applyAlignment="1">
      <alignment horizontal="center"/>
    </xf>
    <xf numFmtId="0" fontId="0" fillId="55" borderId="11" xfId="0" applyFill="1" applyBorder="1"/>
    <xf numFmtId="0" fontId="0" fillId="55" borderId="5" xfId="0" applyFill="1" applyBorder="1"/>
    <xf numFmtId="0" fontId="0" fillId="55" borderId="6" xfId="0" applyFill="1" applyBorder="1"/>
    <xf numFmtId="170" fontId="0" fillId="55" borderId="0" xfId="0" applyNumberFormat="1" applyFill="1" applyAlignment="1">
      <alignment horizontal="center"/>
    </xf>
    <xf numFmtId="0" fontId="0" fillId="55" borderId="0" xfId="0" applyFill="1" applyAlignment="1">
      <alignment horizontal="center"/>
    </xf>
    <xf numFmtId="0" fontId="0" fillId="55" borderId="7" xfId="0" applyFill="1" applyBorder="1" applyAlignment="1">
      <alignment horizontal="center"/>
    </xf>
    <xf numFmtId="9" fontId="0" fillId="55" borderId="0" xfId="95" applyFont="1" applyFill="1" applyBorder="1" applyAlignment="1">
      <alignment horizontal="center"/>
    </xf>
    <xf numFmtId="168" fontId="0" fillId="55" borderId="0" xfId="95" applyNumberFormat="1" applyFont="1" applyFill="1" applyBorder="1" applyAlignment="1">
      <alignment horizontal="center"/>
    </xf>
    <xf numFmtId="10" fontId="0" fillId="55" borderId="0" xfId="0" applyNumberFormat="1" applyFill="1" applyAlignment="1">
      <alignment horizontal="center"/>
    </xf>
    <xf numFmtId="10" fontId="0" fillId="55" borderId="7" xfId="95" applyNumberFormat="1" applyFont="1" applyFill="1" applyBorder="1" applyAlignment="1">
      <alignment horizontal="center"/>
    </xf>
    <xf numFmtId="0" fontId="0" fillId="55" borderId="0" xfId="0" applyFill="1"/>
    <xf numFmtId="170" fontId="0" fillId="55" borderId="7" xfId="0" applyNumberFormat="1" applyFill="1" applyBorder="1" applyAlignment="1">
      <alignment horizontal="center"/>
    </xf>
    <xf numFmtId="168" fontId="0" fillId="55" borderId="0" xfId="0" applyNumberFormat="1" applyFill="1" applyAlignment="1">
      <alignment horizontal="center"/>
    </xf>
    <xf numFmtId="168" fontId="0" fillId="55" borderId="0" xfId="0" applyNumberFormat="1" applyFill="1"/>
    <xf numFmtId="0" fontId="0" fillId="55" borderId="7" xfId="0" applyFill="1" applyBorder="1"/>
    <xf numFmtId="0" fontId="39" fillId="55" borderId="0" xfId="0" applyFont="1" applyFill="1" applyAlignment="1">
      <alignment horizontal="center"/>
    </xf>
    <xf numFmtId="0" fontId="39" fillId="55" borderId="7" xfId="0" applyFont="1" applyFill="1" applyBorder="1" applyAlignment="1">
      <alignment horizontal="center"/>
    </xf>
    <xf numFmtId="0" fontId="0" fillId="55" borderId="13" xfId="0" applyFill="1" applyBorder="1"/>
    <xf numFmtId="0" fontId="0" fillId="55" borderId="14" xfId="0" applyFill="1" applyBorder="1"/>
    <xf numFmtId="170" fontId="0" fillId="55" borderId="14" xfId="0" applyNumberFormat="1" applyFill="1" applyBorder="1" applyAlignment="1">
      <alignment horizontal="center"/>
    </xf>
    <xf numFmtId="170" fontId="0" fillId="55" borderId="15" xfId="0" applyNumberFormat="1" applyFill="1" applyBorder="1" applyAlignment="1">
      <alignment horizontal="center"/>
    </xf>
    <xf numFmtId="0" fontId="33" fillId="55" borderId="0" xfId="0" applyFont="1" applyFill="1" applyAlignment="1">
      <alignment horizontal="center"/>
    </xf>
    <xf numFmtId="0" fontId="33" fillId="55" borderId="7" xfId="0" applyFont="1" applyFill="1" applyBorder="1" applyAlignment="1">
      <alignment horizontal="center"/>
    </xf>
    <xf numFmtId="0" fontId="46" fillId="55" borderId="0" xfId="0" applyFont="1" applyFill="1"/>
    <xf numFmtId="174" fontId="46" fillId="55" borderId="0" xfId="0" applyNumberFormat="1" applyFont="1" applyFill="1"/>
    <xf numFmtId="0" fontId="46" fillId="0" borderId="0" xfId="0" applyFont="1" applyProtection="1">
      <protection locked="0"/>
    </xf>
    <xf numFmtId="0" fontId="45" fillId="45" borderId="0" xfId="0" applyFont="1" applyFill="1" applyAlignment="1">
      <alignment horizontal="left" vertical="top" wrapText="1"/>
    </xf>
    <xf numFmtId="3" fontId="62" fillId="45" borderId="0" xfId="0" applyNumberFormat="1" applyFont="1" applyFill="1" applyAlignment="1">
      <alignment horizontal="center" vertical="top"/>
    </xf>
    <xf numFmtId="0" fontId="0" fillId="45" borderId="0" xfId="0" applyFill="1"/>
    <xf numFmtId="0" fontId="66" fillId="0" borderId="0" xfId="2" applyFont="1" applyBorder="1" applyProtection="1"/>
    <xf numFmtId="0" fontId="67" fillId="0" borderId="0" xfId="104" applyFont="1"/>
    <xf numFmtId="0" fontId="68" fillId="0" borderId="0" xfId="0" applyFont="1"/>
    <xf numFmtId="0" fontId="69" fillId="0" borderId="0" xfId="104" applyFont="1"/>
    <xf numFmtId="0" fontId="65" fillId="0" borderId="0" xfId="0" applyFont="1" applyProtection="1">
      <protection locked="0"/>
    </xf>
    <xf numFmtId="0" fontId="70" fillId="0" borderId="0" xfId="104" applyFont="1"/>
    <xf numFmtId="10" fontId="51" fillId="55" borderId="42" xfId="3" applyNumberFormat="1" applyFont="1" applyFill="1" applyBorder="1" applyAlignment="1" applyProtection="1">
      <alignment horizontal="center"/>
      <protection locked="0"/>
    </xf>
    <xf numFmtId="3" fontId="51" fillId="55" borderId="42" xfId="4" applyNumberFormat="1" applyFont="1" applyFill="1" applyBorder="1" applyAlignment="1" applyProtection="1">
      <alignment horizontal="center"/>
      <protection locked="0"/>
    </xf>
    <xf numFmtId="0" fontId="57" fillId="0" borderId="0" xfId="0" applyFont="1"/>
    <xf numFmtId="170" fontId="0" fillId="0" borderId="10" xfId="0" applyNumberFormat="1" applyBorder="1" applyAlignment="1" applyProtection="1">
      <alignment horizontal="center"/>
      <protection locked="0"/>
    </xf>
    <xf numFmtId="170" fontId="0" fillId="0" borderId="28" xfId="0" applyNumberFormat="1" applyBorder="1" applyAlignment="1" applyProtection="1">
      <alignment horizontal="center"/>
      <protection locked="0"/>
    </xf>
    <xf numFmtId="0" fontId="0" fillId="0" borderId="0" xfId="0" applyProtection="1">
      <protection locked="0"/>
    </xf>
    <xf numFmtId="9" fontId="51" fillId="55" borderId="42" xfId="95" applyFont="1" applyFill="1" applyBorder="1" applyAlignment="1" applyProtection="1">
      <alignment horizontal="center"/>
      <protection locked="0"/>
    </xf>
    <xf numFmtId="177" fontId="66" fillId="0" borderId="0" xfId="1" applyNumberFormat="1" applyFont="1" applyFill="1"/>
    <xf numFmtId="0" fontId="35" fillId="0" borderId="0" xfId="0" applyFont="1"/>
    <xf numFmtId="44" fontId="66" fillId="0" borderId="0" xfId="1" applyFont="1" applyFill="1"/>
    <xf numFmtId="178" fontId="71" fillId="57" borderId="10" xfId="1" applyNumberFormat="1" applyFont="1" applyFill="1" applyBorder="1" applyAlignment="1">
      <alignment horizontal="center"/>
    </xf>
    <xf numFmtId="164" fontId="71" fillId="58" borderId="34" xfId="1" applyNumberFormat="1" applyFont="1" applyFill="1" applyBorder="1" applyAlignment="1">
      <alignment horizontal="center"/>
    </xf>
    <xf numFmtId="0" fontId="56" fillId="59" borderId="46" xfId="0" applyFont="1" applyFill="1" applyBorder="1"/>
    <xf numFmtId="0" fontId="56" fillId="59" borderId="38" xfId="0" applyFont="1" applyFill="1" applyBorder="1" applyAlignment="1">
      <alignment horizontal="center"/>
    </xf>
    <xf numFmtId="0" fontId="73" fillId="0" borderId="6" xfId="0" applyFont="1" applyBorder="1"/>
    <xf numFmtId="0" fontId="73" fillId="0" borderId="0" xfId="0" applyFont="1" applyAlignment="1">
      <alignment horizontal="center"/>
    </xf>
    <xf numFmtId="0" fontId="46" fillId="0" borderId="7" xfId="0" applyFont="1" applyBorder="1"/>
    <xf numFmtId="0" fontId="71" fillId="57" borderId="32" xfId="0" applyFont="1" applyFill="1" applyBorder="1"/>
    <xf numFmtId="0" fontId="71" fillId="58" borderId="33" xfId="0" applyFont="1" applyFill="1" applyBorder="1"/>
    <xf numFmtId="0" fontId="5" fillId="0" borderId="40" xfId="0" applyFont="1" applyBorder="1" applyAlignment="1">
      <alignment horizontal="center"/>
    </xf>
    <xf numFmtId="0" fontId="54" fillId="0" borderId="40" xfId="0" applyFont="1" applyBorder="1" applyAlignment="1">
      <alignment horizontal="center"/>
    </xf>
    <xf numFmtId="170" fontId="0" fillId="0" borderId="0" xfId="0" applyNumberFormat="1" applyAlignment="1">
      <alignment horizontal="center"/>
    </xf>
    <xf numFmtId="10" fontId="0" fillId="0" borderId="0" xfId="95" applyNumberFormat="1" applyFont="1" applyAlignment="1">
      <alignment horizontal="center"/>
    </xf>
    <xf numFmtId="0" fontId="5" fillId="48" borderId="13" xfId="0" applyFont="1" applyFill="1" applyBorder="1"/>
    <xf numFmtId="176" fontId="0" fillId="48" borderId="15" xfId="0" applyNumberFormat="1" applyFill="1" applyBorder="1" applyAlignment="1">
      <alignment horizontal="center"/>
    </xf>
    <xf numFmtId="170" fontId="0" fillId="0" borderId="0" xfId="0" applyNumberFormat="1"/>
    <xf numFmtId="43" fontId="0" fillId="0" borderId="0" xfId="98" applyFont="1"/>
    <xf numFmtId="179" fontId="0" fillId="0" borderId="0" xfId="0" applyNumberFormat="1"/>
    <xf numFmtId="0" fontId="58" fillId="0" borderId="0" xfId="2" applyFont="1" applyFill="1" applyBorder="1" applyProtection="1"/>
    <xf numFmtId="170" fontId="51" fillId="0" borderId="0" xfId="4" applyNumberFormat="1" applyFont="1" applyFill="1" applyBorder="1" applyAlignment="1" applyProtection="1">
      <alignment horizontal="center"/>
    </xf>
    <xf numFmtId="1" fontId="51" fillId="55" borderId="42" xfId="3" applyNumberFormat="1" applyFont="1" applyFill="1" applyBorder="1" applyAlignment="1" applyProtection="1">
      <alignment horizontal="center"/>
      <protection locked="0"/>
    </xf>
    <xf numFmtId="0" fontId="51" fillId="55" borderId="42" xfId="3" applyNumberFormat="1" applyFont="1" applyFill="1" applyBorder="1" applyAlignment="1" applyProtection="1">
      <alignment horizontal="center"/>
      <protection locked="0"/>
    </xf>
    <xf numFmtId="39" fontId="51" fillId="55" borderId="42" xfId="98" applyNumberFormat="1" applyFont="1" applyFill="1" applyBorder="1" applyAlignment="1" applyProtection="1">
      <alignment horizontal="center"/>
      <protection locked="0"/>
    </xf>
    <xf numFmtId="3" fontId="62" fillId="54" borderId="7" xfId="0" applyNumberFormat="1" applyFont="1" applyFill="1" applyBorder="1" applyAlignment="1">
      <alignment horizontal="center" vertical="top"/>
    </xf>
    <xf numFmtId="6" fontId="45" fillId="54" borderId="7" xfId="0" applyNumberFormat="1" applyFont="1" applyFill="1" applyBorder="1" applyAlignment="1">
      <alignment horizontal="center" vertical="top"/>
    </xf>
    <xf numFmtId="0" fontId="62" fillId="0" borderId="44" xfId="0" applyFont="1" applyBorder="1" applyAlignment="1">
      <alignment horizontal="left" vertical="top" wrapText="1"/>
    </xf>
    <xf numFmtId="165" fontId="62" fillId="0" borderId="7" xfId="0" applyNumberFormat="1" applyFont="1" applyBorder="1" applyAlignment="1">
      <alignment horizontal="center" vertical="top"/>
    </xf>
    <xf numFmtId="165" fontId="62" fillId="0" borderId="7" xfId="0" applyNumberFormat="1" applyFont="1" applyBorder="1" applyAlignment="1">
      <alignment horizontal="center" vertical="center"/>
    </xf>
    <xf numFmtId="0" fontId="55" fillId="0" borderId="25" xfId="0" applyFont="1" applyBorder="1" applyAlignment="1">
      <alignment horizontal="center" vertical="center"/>
    </xf>
    <xf numFmtId="181" fontId="51" fillId="55" borderId="42" xfId="3" applyNumberFormat="1" applyFont="1" applyFill="1" applyBorder="1" applyAlignment="1" applyProtection="1">
      <alignment horizontal="center"/>
      <protection locked="0"/>
    </xf>
    <xf numFmtId="0" fontId="76" fillId="61" borderId="52" xfId="0" applyFont="1" applyFill="1" applyBorder="1"/>
    <xf numFmtId="0" fontId="76" fillId="61" borderId="53" xfId="0" applyFont="1" applyFill="1" applyBorder="1" applyAlignment="1">
      <alignment wrapText="1"/>
    </xf>
    <xf numFmtId="0" fontId="76" fillId="61" borderId="53" xfId="0" applyFont="1" applyFill="1" applyBorder="1" applyAlignment="1">
      <alignment horizontal="center" wrapText="1"/>
    </xf>
    <xf numFmtId="0" fontId="76" fillId="61" borderId="54" xfId="0" applyFont="1" applyFill="1" applyBorder="1" applyAlignment="1">
      <alignment horizontal="center" wrapText="1"/>
    </xf>
    <xf numFmtId="10" fontId="45" fillId="55" borderId="42" xfId="0" applyNumberFormat="1" applyFont="1" applyFill="1" applyBorder="1" applyAlignment="1">
      <alignment horizontal="center"/>
    </xf>
    <xf numFmtId="0" fontId="45" fillId="55" borderId="42" xfId="0" applyFont="1" applyFill="1" applyBorder="1" applyAlignment="1">
      <alignment horizontal="center"/>
    </xf>
    <xf numFmtId="5" fontId="45" fillId="55" borderId="42" xfId="0" applyNumberFormat="1" applyFont="1" applyFill="1" applyBorder="1" applyAlignment="1">
      <alignment horizontal="right"/>
    </xf>
    <xf numFmtId="5" fontId="45" fillId="55" borderId="55" xfId="0" applyNumberFormat="1" applyFont="1" applyFill="1" applyBorder="1" applyAlignment="1">
      <alignment horizontal="right"/>
    </xf>
    <xf numFmtId="0" fontId="44" fillId="61" borderId="52" xfId="0" applyFont="1" applyFill="1" applyBorder="1"/>
    <xf numFmtId="0" fontId="44" fillId="61" borderId="53" xfId="0" applyFont="1" applyFill="1" applyBorder="1" applyAlignment="1">
      <alignment horizontal="center"/>
    </xf>
    <xf numFmtId="3" fontId="44" fillId="61" borderId="53" xfId="0" applyNumberFormat="1" applyFont="1" applyFill="1" applyBorder="1" applyAlignment="1">
      <alignment horizontal="center"/>
    </xf>
    <xf numFmtId="165" fontId="44" fillId="61" borderId="53" xfId="0" applyNumberFormat="1" applyFont="1" applyFill="1" applyBorder="1" applyAlignment="1">
      <alignment horizontal="right"/>
    </xf>
    <xf numFmtId="165" fontId="44" fillId="61" borderId="54" xfId="0" applyNumberFormat="1" applyFont="1" applyFill="1" applyBorder="1" applyAlignment="1">
      <alignment horizontal="right"/>
    </xf>
    <xf numFmtId="0" fontId="48" fillId="0" borderId="41" xfId="0" applyFont="1" applyBorder="1"/>
    <xf numFmtId="3" fontId="46" fillId="55" borderId="0" xfId="0" applyNumberFormat="1" applyFont="1" applyFill="1"/>
    <xf numFmtId="0" fontId="45" fillId="56" borderId="10" xfId="99" applyFont="1" applyFill="1" applyBorder="1" applyProtection="1">
      <protection locked="0"/>
    </xf>
    <xf numFmtId="3" fontId="45" fillId="56" borderId="10" xfId="98" applyNumberFormat="1" applyFont="1" applyFill="1" applyBorder="1" applyAlignment="1" applyProtection="1">
      <alignment horizontal="center"/>
      <protection locked="0"/>
    </xf>
    <xf numFmtId="5" fontId="44" fillId="56" borderId="10" xfId="1" applyNumberFormat="1" applyFont="1" applyFill="1" applyBorder="1" applyAlignment="1" applyProtection="1">
      <alignment horizontal="center"/>
      <protection locked="0"/>
    </xf>
    <xf numFmtId="5" fontId="44" fillId="56" borderId="10" xfId="1" applyNumberFormat="1" applyFont="1" applyFill="1" applyBorder="1" applyAlignment="1" applyProtection="1">
      <alignment horizontal="center" wrapText="1"/>
      <protection locked="0"/>
    </xf>
    <xf numFmtId="175" fontId="44" fillId="56" borderId="10" xfId="100" applyNumberFormat="1" applyFont="1" applyFill="1" applyBorder="1" applyAlignment="1" applyProtection="1">
      <alignment horizontal="center"/>
      <protection locked="0"/>
    </xf>
    <xf numFmtId="10" fontId="44" fillId="56" borderId="10" xfId="95" applyNumberFormat="1" applyFont="1" applyFill="1" applyBorder="1" applyAlignment="1" applyProtection="1">
      <alignment horizontal="center"/>
      <protection locked="0"/>
    </xf>
    <xf numFmtId="182" fontId="46" fillId="55" borderId="0" xfId="0" applyNumberFormat="1" applyFont="1" applyFill="1"/>
    <xf numFmtId="0" fontId="77" fillId="50" borderId="10" xfId="99" applyFont="1" applyFill="1" applyBorder="1" applyAlignment="1" applyProtection="1">
      <alignment vertical="center" wrapText="1"/>
      <protection locked="0"/>
    </xf>
    <xf numFmtId="0" fontId="77" fillId="50" borderId="10" xfId="99" applyFont="1" applyFill="1" applyBorder="1" applyAlignment="1" applyProtection="1">
      <alignment horizontal="center" vertical="center" wrapText="1"/>
      <protection locked="0"/>
    </xf>
    <xf numFmtId="165" fontId="77" fillId="50" borderId="10" xfId="99" applyNumberFormat="1" applyFont="1" applyFill="1" applyBorder="1" applyAlignment="1" applyProtection="1">
      <alignment horizontal="center" vertical="center" wrapText="1"/>
      <protection locked="0"/>
    </xf>
    <xf numFmtId="5" fontId="46" fillId="0" borderId="0" xfId="0" applyNumberFormat="1" applyFont="1" applyProtection="1">
      <protection locked="0"/>
    </xf>
    <xf numFmtId="0" fontId="77" fillId="50" borderId="10" xfId="99" applyFont="1" applyFill="1" applyBorder="1" applyAlignment="1" applyProtection="1">
      <alignment horizontal="center"/>
      <protection locked="0"/>
    </xf>
    <xf numFmtId="3" fontId="77" fillId="50" borderId="10" xfId="1" applyNumberFormat="1" applyFont="1" applyFill="1" applyBorder="1" applyAlignment="1" applyProtection="1">
      <alignment horizontal="center"/>
      <protection locked="0"/>
    </xf>
    <xf numFmtId="3" fontId="77" fillId="50" borderId="10" xfId="98" applyNumberFormat="1" applyFont="1" applyFill="1" applyBorder="1" applyAlignment="1" applyProtection="1">
      <alignment horizontal="center"/>
      <protection locked="0"/>
    </xf>
    <xf numFmtId="5" fontId="77" fillId="50" borderId="10" xfId="1" applyNumberFormat="1" applyFont="1" applyFill="1" applyBorder="1" applyAlignment="1" applyProtection="1">
      <alignment horizontal="center"/>
      <protection locked="0"/>
    </xf>
    <xf numFmtId="1" fontId="77" fillId="50" borderId="10" xfId="101" applyNumberFormat="1" applyFont="1" applyFill="1" applyBorder="1" applyAlignment="1" applyProtection="1">
      <alignment horizontal="center"/>
      <protection locked="0"/>
    </xf>
    <xf numFmtId="5" fontId="48" fillId="55" borderId="10" xfId="1" applyNumberFormat="1" applyFont="1" applyFill="1" applyBorder="1" applyAlignment="1" applyProtection="1">
      <alignment horizontal="center"/>
      <protection locked="0"/>
    </xf>
    <xf numFmtId="5" fontId="48" fillId="56" borderId="10" xfId="1" applyNumberFormat="1" applyFont="1" applyFill="1" applyBorder="1" applyAlignment="1" applyProtection="1">
      <alignment horizontal="center"/>
      <protection locked="0"/>
    </xf>
    <xf numFmtId="5" fontId="48" fillId="56" borderId="10" xfId="1" applyNumberFormat="1" applyFont="1" applyFill="1" applyBorder="1" applyAlignment="1" applyProtection="1">
      <alignment horizontal="center" wrapText="1"/>
      <protection locked="0"/>
    </xf>
    <xf numFmtId="37" fontId="46" fillId="55" borderId="34" xfId="98" applyNumberFormat="1" applyFont="1" applyFill="1" applyBorder="1" applyAlignment="1" applyProtection="1">
      <alignment horizontal="left" vertical="center"/>
    </xf>
    <xf numFmtId="37" fontId="46" fillId="55" borderId="34" xfId="98" applyNumberFormat="1" applyFont="1" applyFill="1" applyBorder="1" applyAlignment="1" applyProtection="1">
      <alignment horizontal="center" vertical="center"/>
    </xf>
    <xf numFmtId="5" fontId="48" fillId="55" borderId="34" xfId="1" applyNumberFormat="1" applyFont="1" applyFill="1" applyBorder="1" applyAlignment="1" applyProtection="1">
      <alignment horizontal="center"/>
    </xf>
    <xf numFmtId="10" fontId="46" fillId="55" borderId="34" xfId="1" applyNumberFormat="1" applyFont="1" applyFill="1" applyBorder="1" applyAlignment="1" applyProtection="1">
      <alignment horizontal="center"/>
    </xf>
    <xf numFmtId="175" fontId="46" fillId="55" borderId="39" xfId="100" applyNumberFormat="1" applyFont="1" applyFill="1" applyBorder="1" applyAlignment="1" applyProtection="1">
      <alignment horizontal="center"/>
    </xf>
    <xf numFmtId="0" fontId="46" fillId="55" borderId="10" xfId="99" applyFont="1" applyFill="1" applyBorder="1" applyProtection="1">
      <protection locked="0"/>
    </xf>
    <xf numFmtId="175" fontId="48" fillId="55" borderId="10" xfId="100" applyNumberFormat="1" applyFont="1" applyFill="1" applyBorder="1" applyAlignment="1" applyProtection="1">
      <alignment horizontal="center"/>
      <protection locked="0"/>
    </xf>
    <xf numFmtId="0" fontId="46" fillId="0" borderId="0" xfId="99" applyFont="1" applyProtection="1">
      <protection locked="0"/>
    </xf>
    <xf numFmtId="0" fontId="78" fillId="0" borderId="0" xfId="99" applyFont="1" applyProtection="1">
      <protection locked="0"/>
    </xf>
    <xf numFmtId="0" fontId="77" fillId="50" borderId="38" xfId="99" applyFont="1" applyFill="1" applyBorder="1" applyAlignment="1">
      <alignment horizontal="center" vertical="center" wrapText="1"/>
    </xf>
    <xf numFmtId="165" fontId="77" fillId="50" borderId="38" xfId="99" applyNumberFormat="1" applyFont="1" applyFill="1" applyBorder="1" applyAlignment="1">
      <alignment horizontal="center" vertical="center" wrapText="1"/>
    </xf>
    <xf numFmtId="0" fontId="79" fillId="0" borderId="0" xfId="0" applyFont="1"/>
    <xf numFmtId="0" fontId="73" fillId="55" borderId="10" xfId="0" applyFont="1" applyFill="1" applyBorder="1" applyProtection="1">
      <protection locked="0"/>
    </xf>
    <xf numFmtId="0" fontId="46" fillId="0" borderId="0" xfId="0" applyFont="1" applyAlignment="1">
      <alignment wrapText="1"/>
    </xf>
    <xf numFmtId="165" fontId="45" fillId="55" borderId="42" xfId="0" applyNumberFormat="1" applyFont="1" applyFill="1" applyBorder="1"/>
    <xf numFmtId="165" fontId="44" fillId="61" borderId="53" xfId="0" applyNumberFormat="1" applyFont="1" applyFill="1" applyBorder="1"/>
    <xf numFmtId="168" fontId="0" fillId="55" borderId="0" xfId="0" applyNumberFormat="1" applyFill="1" applyAlignment="1">
      <alignment horizontal="left"/>
    </xf>
    <xf numFmtId="0" fontId="73" fillId="0" borderId="0" xfId="0" applyFont="1"/>
    <xf numFmtId="14" fontId="45" fillId="55" borderId="42" xfId="0" applyNumberFormat="1" applyFont="1" applyFill="1" applyBorder="1" applyAlignment="1" applyProtection="1">
      <alignment horizontal="center"/>
      <protection locked="0"/>
    </xf>
    <xf numFmtId="49" fontId="51" fillId="55" borderId="42" xfId="98" applyNumberFormat="1" applyFont="1" applyFill="1" applyBorder="1" applyAlignment="1" applyProtection="1">
      <alignment horizontal="center"/>
      <protection locked="0"/>
    </xf>
    <xf numFmtId="3" fontId="51" fillId="55" borderId="42" xfId="98" applyNumberFormat="1" applyFont="1" applyFill="1" applyBorder="1" applyAlignment="1" applyProtection="1">
      <alignment horizontal="center"/>
      <protection locked="0"/>
    </xf>
    <xf numFmtId="3" fontId="51" fillId="55" borderId="0" xfId="98" applyNumberFormat="1" applyFont="1" applyFill="1" applyBorder="1" applyAlignment="1" applyProtection="1">
      <alignment horizontal="center"/>
      <protection locked="0"/>
    </xf>
    <xf numFmtId="0" fontId="51" fillId="55" borderId="42" xfId="0" applyFont="1" applyFill="1" applyBorder="1" applyAlignment="1">
      <alignment horizontal="center"/>
    </xf>
    <xf numFmtId="164" fontId="51" fillId="55" borderId="42" xfId="3" applyNumberFormat="1" applyFont="1" applyFill="1" applyBorder="1" applyAlignment="1" applyProtection="1">
      <alignment horizontal="center"/>
      <protection locked="0"/>
    </xf>
    <xf numFmtId="44" fontId="51" fillId="55" borderId="42" xfId="1" applyFont="1" applyFill="1" applyBorder="1" applyAlignment="1" applyProtection="1">
      <alignment horizontal="center"/>
      <protection locked="0"/>
    </xf>
    <xf numFmtId="9" fontId="51" fillId="55" borderId="42" xfId="1" applyNumberFormat="1" applyFont="1" applyFill="1" applyBorder="1" applyAlignment="1" applyProtection="1">
      <alignment horizontal="center"/>
      <protection locked="0"/>
    </xf>
    <xf numFmtId="3" fontId="51" fillId="55" borderId="42" xfId="4" applyNumberFormat="1" applyFont="1" applyFill="1" applyBorder="1" applyAlignment="1" applyProtection="1">
      <alignment horizontal="center"/>
    </xf>
    <xf numFmtId="180" fontId="51" fillId="55" borderId="42" xfId="3" applyNumberFormat="1" applyFont="1" applyFill="1" applyBorder="1" applyAlignment="1" applyProtection="1">
      <alignment horizontal="center"/>
      <protection locked="0"/>
    </xf>
    <xf numFmtId="37" fontId="51" fillId="55" borderId="42" xfId="1" applyNumberFormat="1" applyFont="1" applyFill="1" applyBorder="1" applyAlignment="1" applyProtection="1">
      <alignment horizontal="center"/>
      <protection locked="0"/>
    </xf>
    <xf numFmtId="0" fontId="45" fillId="55" borderId="42" xfId="0" applyFont="1" applyFill="1" applyBorder="1" applyAlignment="1">
      <alignment horizontal="left"/>
    </xf>
    <xf numFmtId="0" fontId="45" fillId="55" borderId="56" xfId="0" applyFont="1" applyFill="1" applyBorder="1" applyAlignment="1">
      <alignment horizontal="left"/>
    </xf>
    <xf numFmtId="3" fontId="62" fillId="49" borderId="7" xfId="95" applyNumberFormat="1" applyFont="1" applyFill="1" applyBorder="1" applyAlignment="1">
      <alignment horizontal="center" vertical="center"/>
    </xf>
    <xf numFmtId="0" fontId="63" fillId="50" borderId="15" xfId="0" applyFont="1" applyFill="1" applyBorder="1" applyAlignment="1">
      <alignment horizontal="center"/>
    </xf>
    <xf numFmtId="0" fontId="62" fillId="0" borderId="44" xfId="0" applyFont="1" applyBorder="1" applyAlignment="1">
      <alignment vertical="center" wrapText="1"/>
    </xf>
    <xf numFmtId="3" fontId="62" fillId="0" borderId="7" xfId="0" applyNumberFormat="1" applyFont="1" applyBorder="1" applyAlignment="1">
      <alignment horizontal="center" vertical="center"/>
    </xf>
    <xf numFmtId="0" fontId="63" fillId="50" borderId="58" xfId="0" applyFont="1" applyFill="1" applyBorder="1" applyAlignment="1">
      <alignment horizontal="left"/>
    </xf>
    <xf numFmtId="6" fontId="62" fillId="0" borderId="9" xfId="0" applyNumberFormat="1" applyFont="1" applyBorder="1" applyAlignment="1">
      <alignment horizontal="center" vertical="center"/>
    </xf>
    <xf numFmtId="0" fontId="62" fillId="0" borderId="48" xfId="0" applyFont="1" applyBorder="1" applyAlignment="1">
      <alignment vertical="center" wrapText="1"/>
    </xf>
    <xf numFmtId="38" fontId="62" fillId="0" borderId="7" xfId="0" applyNumberFormat="1" applyFont="1" applyBorder="1" applyAlignment="1">
      <alignment horizontal="center" vertical="center"/>
    </xf>
    <xf numFmtId="6" fontId="62" fillId="0" borderId="7" xfId="0" applyNumberFormat="1" applyFont="1" applyBorder="1" applyAlignment="1">
      <alignment horizontal="center" vertical="center"/>
    </xf>
    <xf numFmtId="165" fontId="62" fillId="54" borderId="7" xfId="0" applyNumberFormat="1" applyFont="1" applyFill="1" applyBorder="1" applyAlignment="1">
      <alignment horizontal="center" vertical="top"/>
    </xf>
    <xf numFmtId="165" fontId="62" fillId="54" borderId="7" xfId="0" applyNumberFormat="1" applyFont="1" applyFill="1" applyBorder="1" applyAlignment="1">
      <alignment horizontal="center" vertical="center"/>
    </xf>
    <xf numFmtId="6" fontId="62" fillId="49" borderId="7" xfId="0" applyNumberFormat="1" applyFont="1" applyFill="1" applyBorder="1" applyAlignment="1">
      <alignment horizontal="center" vertical="center"/>
    </xf>
    <xf numFmtId="0" fontId="62" fillId="54" borderId="44" xfId="0" applyFont="1" applyFill="1" applyBorder="1" applyAlignment="1">
      <alignment horizontal="left" vertical="top" wrapText="1"/>
    </xf>
    <xf numFmtId="0" fontId="62" fillId="49" borderId="44" xfId="0" applyFont="1" applyFill="1" applyBorder="1" applyAlignment="1">
      <alignment horizontal="left" vertical="top" wrapText="1"/>
    </xf>
    <xf numFmtId="6" fontId="62" fillId="49" borderId="7" xfId="0" applyNumberFormat="1" applyFont="1" applyFill="1" applyBorder="1" applyAlignment="1">
      <alignment horizontal="center" vertical="top"/>
    </xf>
    <xf numFmtId="38" fontId="62" fillId="49" borderId="7" xfId="0" applyNumberFormat="1" applyFont="1" applyFill="1" applyBorder="1" applyAlignment="1">
      <alignment horizontal="center" vertical="top"/>
    </xf>
    <xf numFmtId="165" fontId="62" fillId="49" borderId="7" xfId="0" applyNumberFormat="1" applyFont="1" applyFill="1" applyBorder="1" applyAlignment="1">
      <alignment horizontal="center" vertical="top"/>
    </xf>
    <xf numFmtId="0" fontId="62" fillId="54" borderId="44" xfId="0" applyFont="1" applyFill="1" applyBorder="1" applyAlignment="1">
      <alignment horizontal="left" vertical="center" wrapText="1"/>
    </xf>
    <xf numFmtId="3" fontId="62" fillId="49" borderId="7" xfId="0" applyNumberFormat="1" applyFont="1" applyFill="1" applyBorder="1" applyAlignment="1">
      <alignment horizontal="center" vertical="center"/>
    </xf>
    <xf numFmtId="0" fontId="62" fillId="49" borderId="44" xfId="0" applyFont="1" applyFill="1" applyBorder="1" applyAlignment="1">
      <alignment vertical="center" wrapText="1"/>
    </xf>
    <xf numFmtId="0" fontId="63" fillId="50" borderId="57" xfId="0" applyFont="1" applyFill="1" applyBorder="1" applyAlignment="1">
      <alignment horizontal="left"/>
    </xf>
    <xf numFmtId="0" fontId="63" fillId="50" borderId="5" xfId="0" applyFont="1" applyFill="1" applyBorder="1" applyAlignment="1">
      <alignment horizontal="center"/>
    </xf>
    <xf numFmtId="0" fontId="62" fillId="45" borderId="44" xfId="0" applyFont="1" applyFill="1" applyBorder="1" applyAlignment="1">
      <alignment horizontal="left" vertical="top" wrapText="1"/>
    </xf>
    <xf numFmtId="165" fontId="62" fillId="45" borderId="7" xfId="0" applyNumberFormat="1" applyFont="1" applyFill="1" applyBorder="1" applyAlignment="1">
      <alignment horizontal="center" vertical="top"/>
    </xf>
    <xf numFmtId="0" fontId="62" fillId="49" borderId="48" xfId="0" applyFont="1" applyFill="1" applyBorder="1" applyAlignment="1">
      <alignment vertical="center" wrapText="1"/>
    </xf>
    <xf numFmtId="6" fontId="62" fillId="49" borderId="9" xfId="0" applyNumberFormat="1" applyFont="1" applyFill="1" applyBorder="1" applyAlignment="1">
      <alignment horizontal="center" vertical="center"/>
    </xf>
    <xf numFmtId="38" fontId="62" fillId="49" borderId="7" xfId="0" applyNumberFormat="1" applyFont="1" applyFill="1" applyBorder="1" applyAlignment="1">
      <alignment horizontal="center" vertical="center"/>
    </xf>
    <xf numFmtId="3" fontId="62" fillId="0" borderId="7" xfId="95" applyNumberFormat="1" applyFont="1" applyFill="1" applyBorder="1" applyAlignment="1">
      <alignment horizontal="center" vertical="center"/>
    </xf>
    <xf numFmtId="0" fontId="77" fillId="50" borderId="46" xfId="99" applyFont="1" applyFill="1" applyBorder="1" applyAlignment="1">
      <alignment vertical="center" wrapText="1"/>
    </xf>
    <xf numFmtId="0" fontId="77" fillId="50" borderId="47" xfId="99" applyFont="1" applyFill="1" applyBorder="1" applyAlignment="1">
      <alignment horizontal="center" vertical="center" wrapText="1"/>
    </xf>
    <xf numFmtId="6" fontId="0" fillId="0" borderId="0" xfId="0" applyNumberFormat="1" applyProtection="1">
      <protection locked="0"/>
    </xf>
    <xf numFmtId="171" fontId="0" fillId="0" borderId="0" xfId="0" applyNumberFormat="1"/>
    <xf numFmtId="165" fontId="0" fillId="0" borderId="0" xfId="0" applyNumberFormat="1"/>
    <xf numFmtId="0" fontId="33" fillId="42" borderId="4" xfId="0" applyFont="1" applyFill="1" applyBorder="1"/>
    <xf numFmtId="0" fontId="33" fillId="42" borderId="11" xfId="0" applyFont="1" applyFill="1" applyBorder="1"/>
    <xf numFmtId="0" fontId="37" fillId="41" borderId="38" xfId="55" applyFont="1" applyFill="1" applyBorder="1" applyAlignment="1">
      <alignment horizontal="center"/>
    </xf>
    <xf numFmtId="0" fontId="37" fillId="41" borderId="47" xfId="55" applyFont="1" applyFill="1" applyBorder="1" applyAlignment="1">
      <alignment horizontal="center"/>
    </xf>
    <xf numFmtId="0" fontId="33" fillId="42" borderId="0" xfId="0" applyFont="1" applyFill="1"/>
    <xf numFmtId="0" fontId="28" fillId="35" borderId="10" xfId="0" applyFont="1" applyFill="1" applyBorder="1" applyAlignment="1">
      <alignment horizontal="center"/>
    </xf>
    <xf numFmtId="0" fontId="28" fillId="35" borderId="28" xfId="0" applyFont="1" applyFill="1" applyBorder="1" applyAlignment="1">
      <alignment horizontal="center"/>
    </xf>
    <xf numFmtId="0" fontId="36" fillId="42" borderId="6" xfId="0" applyFont="1" applyFill="1" applyBorder="1"/>
    <xf numFmtId="0" fontId="36" fillId="42" borderId="0" xfId="0" applyFont="1" applyFill="1"/>
    <xf numFmtId="171" fontId="27" fillId="40" borderId="10" xfId="0" applyNumberFormat="1" applyFont="1" applyFill="1" applyBorder="1" applyAlignment="1">
      <alignment horizontal="center"/>
    </xf>
    <xf numFmtId="164" fontId="27" fillId="40" borderId="10" xfId="0" applyNumberFormat="1" applyFont="1" applyFill="1" applyBorder="1" applyAlignment="1">
      <alignment horizontal="center"/>
    </xf>
    <xf numFmtId="0" fontId="0" fillId="43" borderId="10" xfId="0" applyFill="1" applyBorder="1"/>
    <xf numFmtId="0" fontId="0" fillId="43" borderId="28" xfId="0" applyFill="1" applyBorder="1"/>
    <xf numFmtId="0" fontId="5" fillId="45" borderId="6" xfId="0" applyFont="1" applyFill="1" applyBorder="1"/>
    <xf numFmtId="0" fontId="5" fillId="45" borderId="0" xfId="0" applyFont="1" applyFill="1"/>
    <xf numFmtId="165" fontId="5" fillId="45" borderId="10" xfId="0" applyNumberFormat="1" applyFont="1" applyFill="1" applyBorder="1" applyAlignment="1">
      <alignment horizontal="center"/>
    </xf>
    <xf numFmtId="0" fontId="5" fillId="0" borderId="6" xfId="0" applyFont="1" applyBorder="1"/>
    <xf numFmtId="165" fontId="5" fillId="0" borderId="10" xfId="0" applyNumberFormat="1" applyFont="1" applyBorder="1" applyAlignment="1">
      <alignment horizontal="center"/>
    </xf>
    <xf numFmtId="165" fontId="43" fillId="45" borderId="10" xfId="0" applyNumberFormat="1" applyFont="1" applyFill="1" applyBorder="1" applyAlignment="1">
      <alignment horizontal="center"/>
    </xf>
    <xf numFmtId="165" fontId="0" fillId="45" borderId="10" xfId="0" applyNumberFormat="1" applyFill="1" applyBorder="1" applyAlignment="1">
      <alignment horizontal="center"/>
    </xf>
    <xf numFmtId="167" fontId="0" fillId="45" borderId="10" xfId="0" applyNumberFormat="1" applyFill="1" applyBorder="1"/>
    <xf numFmtId="170" fontId="0" fillId="0" borderId="10" xfId="0" applyNumberFormat="1" applyBorder="1" applyAlignment="1">
      <alignment horizontal="center"/>
    </xf>
    <xf numFmtId="165" fontId="0" fillId="0" borderId="10" xfId="0" applyNumberFormat="1" applyBorder="1" applyAlignment="1">
      <alignment horizontal="center"/>
    </xf>
    <xf numFmtId="166" fontId="0" fillId="0" borderId="10" xfId="0" applyNumberFormat="1" applyBorder="1" applyAlignment="1">
      <alignment horizontal="center"/>
    </xf>
    <xf numFmtId="0" fontId="0" fillId="45" borderId="26" xfId="0" applyFill="1" applyBorder="1"/>
    <xf numFmtId="0" fontId="0" fillId="45" borderId="7" xfId="0" applyFill="1" applyBorder="1"/>
    <xf numFmtId="0" fontId="0" fillId="45" borderId="12" xfId="0" applyFill="1" applyBorder="1"/>
    <xf numFmtId="0" fontId="0" fillId="45" borderId="9" xfId="0" applyFill="1" applyBorder="1"/>
    <xf numFmtId="164" fontId="0" fillId="0" borderId="0" xfId="0" applyNumberFormat="1" applyProtection="1">
      <protection locked="0"/>
    </xf>
    <xf numFmtId="165" fontId="5" fillId="45" borderId="28" xfId="0" applyNumberFormat="1" applyFont="1" applyFill="1" applyBorder="1" applyAlignment="1">
      <alignment horizontal="center"/>
    </xf>
    <xf numFmtId="165" fontId="0" fillId="45" borderId="28" xfId="0" applyNumberFormat="1" applyFill="1" applyBorder="1" applyAlignment="1">
      <alignment horizontal="center"/>
    </xf>
    <xf numFmtId="167" fontId="0" fillId="45" borderId="28" xfId="0" applyNumberFormat="1" applyFill="1" applyBorder="1"/>
    <xf numFmtId="165" fontId="0" fillId="0" borderId="28" xfId="0" applyNumberFormat="1" applyBorder="1" applyAlignment="1">
      <alignment horizontal="center"/>
    </xf>
    <xf numFmtId="166" fontId="0" fillId="0" borderId="28" xfId="0" applyNumberFormat="1" applyBorder="1" applyAlignment="1">
      <alignment horizontal="center"/>
    </xf>
    <xf numFmtId="0" fontId="80" fillId="53" borderId="4" xfId="0" applyFont="1" applyFill="1" applyBorder="1" applyAlignment="1">
      <alignment horizontal="left" vertical="center" wrapText="1"/>
    </xf>
    <xf numFmtId="0" fontId="80" fillId="53" borderId="11" xfId="0" applyFont="1" applyFill="1" applyBorder="1" applyAlignment="1">
      <alignment horizontal="left" vertical="center" wrapText="1"/>
    </xf>
    <xf numFmtId="0" fontId="80" fillId="53" borderId="5" xfId="0" applyFont="1" applyFill="1" applyBorder="1" applyAlignment="1">
      <alignment horizontal="left" vertical="center" wrapText="1"/>
    </xf>
    <xf numFmtId="0" fontId="80" fillId="53" borderId="6" xfId="0" applyFont="1" applyFill="1" applyBorder="1" applyAlignment="1">
      <alignment horizontal="left" vertical="center" wrapText="1"/>
    </xf>
    <xf numFmtId="0" fontId="80" fillId="53" borderId="0" xfId="0" applyFont="1" applyFill="1" applyAlignment="1">
      <alignment horizontal="left" vertical="center" wrapText="1"/>
    </xf>
    <xf numFmtId="0" fontId="80" fillId="53" borderId="7" xfId="0" applyFont="1" applyFill="1" applyBorder="1" applyAlignment="1">
      <alignment horizontal="left" vertical="center" wrapText="1"/>
    </xf>
    <xf numFmtId="0" fontId="80" fillId="53" borderId="8" xfId="0" applyFont="1" applyFill="1" applyBorder="1" applyAlignment="1">
      <alignment horizontal="left" vertical="center" wrapText="1"/>
    </xf>
    <xf numFmtId="0" fontId="80" fillId="53" borderId="12" xfId="0" applyFont="1" applyFill="1" applyBorder="1" applyAlignment="1">
      <alignment horizontal="left" vertical="center" wrapText="1"/>
    </xf>
    <xf numFmtId="0" fontId="80" fillId="53" borderId="9" xfId="0" applyFont="1" applyFill="1" applyBorder="1" applyAlignment="1">
      <alignment horizontal="left" vertical="center" wrapText="1"/>
    </xf>
    <xf numFmtId="0" fontId="81" fillId="53" borderId="4" xfId="0" applyFont="1" applyFill="1" applyBorder="1" applyAlignment="1">
      <alignment horizontal="left" vertical="center" wrapText="1"/>
    </xf>
    <xf numFmtId="0" fontId="81" fillId="53" borderId="11" xfId="0" applyFont="1" applyFill="1" applyBorder="1" applyAlignment="1">
      <alignment horizontal="left" vertical="center" wrapText="1"/>
    </xf>
    <xf numFmtId="0" fontId="81" fillId="53" borderId="5" xfId="0" applyFont="1" applyFill="1" applyBorder="1" applyAlignment="1">
      <alignment horizontal="left" vertical="center" wrapText="1"/>
    </xf>
    <xf numFmtId="0" fontId="81" fillId="53" borderId="6" xfId="0" applyFont="1" applyFill="1" applyBorder="1" applyAlignment="1">
      <alignment horizontal="left" vertical="center" wrapText="1"/>
    </xf>
    <xf numFmtId="0" fontId="81" fillId="53" borderId="0" xfId="0" applyFont="1" applyFill="1" applyAlignment="1">
      <alignment horizontal="left" vertical="center" wrapText="1"/>
    </xf>
    <xf numFmtId="0" fontId="81" fillId="53" borderId="7" xfId="0" applyFont="1" applyFill="1" applyBorder="1" applyAlignment="1">
      <alignment horizontal="left" vertical="center" wrapText="1"/>
    </xf>
    <xf numFmtId="0" fontId="81" fillId="53" borderId="8" xfId="0" applyFont="1" applyFill="1" applyBorder="1" applyAlignment="1">
      <alignment horizontal="left" vertical="center" wrapText="1"/>
    </xf>
    <xf numFmtId="0" fontId="81" fillId="53" borderId="12" xfId="0" applyFont="1" applyFill="1" applyBorder="1" applyAlignment="1">
      <alignment horizontal="left" vertical="center" wrapText="1"/>
    </xf>
    <xf numFmtId="0" fontId="81" fillId="53" borderId="9" xfId="0" applyFont="1" applyFill="1" applyBorder="1" applyAlignment="1">
      <alignment horizontal="left" vertical="center" wrapText="1"/>
    </xf>
    <xf numFmtId="0" fontId="80" fillId="55" borderId="4" xfId="0" applyFont="1" applyFill="1" applyBorder="1" applyAlignment="1">
      <alignment horizontal="center" vertical="center" wrapText="1"/>
    </xf>
    <xf numFmtId="0" fontId="80" fillId="55" borderId="11" xfId="0" applyFont="1" applyFill="1" applyBorder="1" applyAlignment="1">
      <alignment horizontal="center" vertical="center" wrapText="1"/>
    </xf>
    <xf numFmtId="0" fontId="80" fillId="55" borderId="5" xfId="0" applyFont="1" applyFill="1" applyBorder="1" applyAlignment="1">
      <alignment horizontal="center" vertical="center" wrapText="1"/>
    </xf>
    <xf numFmtId="0" fontId="82" fillId="0" borderId="4" xfId="0" applyFont="1" applyBorder="1" applyAlignment="1">
      <alignment horizontal="center"/>
    </xf>
    <xf numFmtId="0" fontId="82" fillId="0" borderId="11" xfId="0" applyFont="1" applyBorder="1" applyAlignment="1">
      <alignment horizontal="center"/>
    </xf>
    <xf numFmtId="0" fontId="82" fillId="0" borderId="5" xfId="0" applyFont="1" applyBorder="1" applyAlignment="1">
      <alignment horizontal="center"/>
    </xf>
    <xf numFmtId="0" fontId="82" fillId="0" borderId="8" xfId="0" applyFont="1" applyBorder="1" applyAlignment="1">
      <alignment horizontal="center"/>
    </xf>
    <xf numFmtId="0" fontId="82" fillId="0" borderId="12" xfId="0" applyFont="1" applyBorder="1" applyAlignment="1">
      <alignment horizontal="center"/>
    </xf>
    <xf numFmtId="0" fontId="82" fillId="0" borderId="9" xfId="0" applyFont="1" applyBorder="1" applyAlignment="1">
      <alignment horizontal="center"/>
    </xf>
    <xf numFmtId="0" fontId="80" fillId="59" borderId="13" xfId="0" applyFont="1" applyFill="1" applyBorder="1" applyAlignment="1">
      <alignment horizontal="center" vertical="center" wrapText="1"/>
    </xf>
    <xf numFmtId="0" fontId="80" fillId="59" borderId="14" xfId="0" applyFont="1" applyFill="1" applyBorder="1" applyAlignment="1">
      <alignment horizontal="center" vertical="center" wrapText="1"/>
    </xf>
    <xf numFmtId="0" fontId="56" fillId="55" borderId="4" xfId="0" applyFont="1" applyFill="1" applyBorder="1" applyAlignment="1">
      <alignment horizontal="left" vertical="center" wrapText="1"/>
    </xf>
    <xf numFmtId="0" fontId="56" fillId="55" borderId="11" xfId="0" applyFont="1" applyFill="1" applyBorder="1" applyAlignment="1">
      <alignment horizontal="left" vertical="center" wrapText="1"/>
    </xf>
    <xf numFmtId="0" fontId="56" fillId="59" borderId="6" xfId="0" applyFont="1" applyFill="1" applyBorder="1" applyAlignment="1">
      <alignment horizontal="left" vertical="center" wrapText="1"/>
    </xf>
    <xf numFmtId="0" fontId="56" fillId="59" borderId="0" xfId="0" applyFont="1" applyFill="1" applyAlignment="1">
      <alignment horizontal="left" vertical="center" wrapText="1"/>
    </xf>
    <xf numFmtId="0" fontId="72" fillId="56" borderId="6" xfId="0" applyFont="1" applyFill="1" applyBorder="1" applyAlignment="1">
      <alignment horizontal="left" vertical="center" wrapText="1"/>
    </xf>
    <xf numFmtId="0" fontId="72" fillId="56" borderId="0" xfId="0" applyFont="1" applyFill="1" applyAlignment="1">
      <alignment horizontal="left" vertical="center" wrapText="1"/>
    </xf>
    <xf numFmtId="0" fontId="72" fillId="60" borderId="6" xfId="0" applyFont="1" applyFill="1" applyBorder="1" applyAlignment="1">
      <alignment horizontal="left"/>
    </xf>
    <xf numFmtId="0" fontId="72" fillId="60" borderId="0" xfId="0" applyFont="1" applyFill="1" applyAlignment="1">
      <alignment horizontal="left"/>
    </xf>
    <xf numFmtId="0" fontId="5" fillId="0" borderId="12" xfId="0" applyFont="1" applyBorder="1" applyAlignment="1">
      <alignment horizontal="center"/>
    </xf>
    <xf numFmtId="0" fontId="35" fillId="42" borderId="6" xfId="0" applyFont="1" applyFill="1" applyBorder="1"/>
    <xf numFmtId="0" fontId="35" fillId="42" borderId="0" xfId="0" applyFont="1" applyFill="1"/>
    <xf numFmtId="0" fontId="36" fillId="42" borderId="6" xfId="0" applyFont="1" applyFill="1" applyBorder="1"/>
    <xf numFmtId="0" fontId="36" fillId="42" borderId="0" xfId="0" applyFont="1" applyFill="1"/>
    <xf numFmtId="0" fontId="4" fillId="46" borderId="27" xfId="90" applyFont="1" applyFill="1" applyBorder="1" applyAlignment="1" applyProtection="1">
      <alignment horizontal="left"/>
    </xf>
    <xf numFmtId="0" fontId="4" fillId="46" borderId="21" xfId="90" applyFont="1" applyFill="1" applyBorder="1" applyAlignment="1" applyProtection="1">
      <alignment horizontal="left"/>
    </xf>
    <xf numFmtId="0" fontId="5" fillId="45" borderId="6" xfId="0" applyFont="1" applyFill="1" applyBorder="1"/>
    <xf numFmtId="0" fontId="5" fillId="45" borderId="0" xfId="0" applyFont="1" applyFill="1"/>
    <xf numFmtId="0" fontId="28" fillId="37" borderId="13" xfId="0" applyFont="1" applyFill="1" applyBorder="1" applyAlignment="1">
      <alignment horizontal="center" vertical="center"/>
    </xf>
    <xf numFmtId="0" fontId="28" fillId="37" borderId="14" xfId="0" applyFont="1" applyFill="1" applyBorder="1" applyAlignment="1">
      <alignment horizontal="center" vertical="center"/>
    </xf>
    <xf numFmtId="0" fontId="28" fillId="37" borderId="15" xfId="0" applyFont="1" applyFill="1" applyBorder="1" applyAlignment="1">
      <alignment horizontal="center" vertical="center"/>
    </xf>
    <xf numFmtId="0" fontId="5" fillId="45" borderId="30" xfId="0" applyFont="1" applyFill="1" applyBorder="1"/>
    <xf numFmtId="0" fontId="5" fillId="45" borderId="23" xfId="0" applyFont="1" applyFill="1" applyBorder="1"/>
    <xf numFmtId="0" fontId="35" fillId="44" borderId="31" xfId="0" applyFont="1" applyFill="1" applyBorder="1"/>
    <xf numFmtId="0" fontId="35" fillId="44" borderId="24" xfId="0" applyFont="1" applyFill="1" applyBorder="1"/>
    <xf numFmtId="0" fontId="25" fillId="36" borderId="31" xfId="89" applyBorder="1" applyAlignment="1" applyProtection="1"/>
    <xf numFmtId="0" fontId="25" fillId="36" borderId="24" xfId="89" applyBorder="1" applyAlignment="1" applyProtection="1"/>
    <xf numFmtId="0" fontId="0" fillId="47" borderId="32" xfId="0" applyFill="1" applyBorder="1"/>
    <xf numFmtId="0" fontId="0" fillId="47" borderId="10" xfId="0" applyFill="1" applyBorder="1"/>
    <xf numFmtId="0" fontId="5" fillId="47" borderId="32" xfId="0" applyFont="1" applyFill="1" applyBorder="1" applyAlignment="1">
      <alignment horizontal="left"/>
    </xf>
    <xf numFmtId="0" fontId="5" fillId="47" borderId="10" xfId="0" applyFont="1" applyFill="1" applyBorder="1" applyAlignment="1">
      <alignment horizontal="left"/>
    </xf>
    <xf numFmtId="0" fontId="34" fillId="45" borderId="32" xfId="0" applyFont="1" applyFill="1" applyBorder="1"/>
    <xf numFmtId="0" fontId="34" fillId="45" borderId="10" xfId="0" applyFont="1" applyFill="1" applyBorder="1"/>
    <xf numFmtId="0" fontId="0" fillId="45" borderId="6" xfId="0" applyFill="1" applyBorder="1"/>
    <xf numFmtId="0" fontId="0" fillId="45" borderId="0" xfId="0" applyFill="1"/>
    <xf numFmtId="0" fontId="25" fillId="36" borderId="31" xfId="89" applyBorder="1" applyAlignment="1" applyProtection="1">
      <protection locked="0"/>
    </xf>
    <xf numFmtId="0" fontId="25" fillId="36" borderId="24" xfId="89" applyBorder="1" applyAlignment="1" applyProtection="1">
      <protection locked="0"/>
    </xf>
    <xf numFmtId="0" fontId="0" fillId="0" borderId="0" xfId="0" applyProtection="1">
      <protection locked="0"/>
    </xf>
    <xf numFmtId="0" fontId="5" fillId="47" borderId="32" xfId="0" applyFont="1" applyFill="1" applyBorder="1"/>
    <xf numFmtId="0" fontId="5" fillId="47" borderId="10" xfId="0" applyFont="1" applyFill="1" applyBorder="1"/>
    <xf numFmtId="6" fontId="5" fillId="48" borderId="10" xfId="0" applyNumberFormat="1" applyFont="1" applyFill="1" applyBorder="1" applyAlignment="1">
      <alignment horizontal="center"/>
    </xf>
    <xf numFmtId="6" fontId="5" fillId="48" borderId="28" xfId="0" applyNumberFormat="1" applyFont="1" applyFill="1" applyBorder="1" applyAlignment="1">
      <alignment horizontal="center"/>
    </xf>
    <xf numFmtId="0" fontId="64" fillId="36" borderId="31" xfId="89" applyFont="1" applyBorder="1" applyAlignment="1" applyProtection="1"/>
    <xf numFmtId="0" fontId="64" fillId="36" borderId="24" xfId="89" applyFont="1" applyBorder="1" applyAlignment="1" applyProtection="1"/>
    <xf numFmtId="6" fontId="5" fillId="48" borderId="22" xfId="0" applyNumberFormat="1" applyFont="1" applyFill="1" applyBorder="1" applyAlignment="1">
      <alignment horizontal="center"/>
    </xf>
    <xf numFmtId="6" fontId="5" fillId="48" borderId="29" xfId="0" applyNumberFormat="1" applyFont="1" applyFill="1" applyBorder="1" applyAlignment="1">
      <alignment horizontal="center"/>
    </xf>
    <xf numFmtId="0" fontId="5" fillId="0" borderId="33" xfId="0" applyFont="1" applyBorder="1"/>
    <xf numFmtId="0" fontId="5" fillId="0" borderId="34" xfId="0" applyFont="1" applyBorder="1"/>
    <xf numFmtId="166" fontId="0" fillId="0" borderId="35" xfId="0" applyNumberFormat="1" applyBorder="1" applyAlignment="1">
      <alignment horizontal="center"/>
    </xf>
    <xf numFmtId="166" fontId="0" fillId="0" borderId="36" xfId="0" applyNumberFormat="1" applyBorder="1" applyAlignment="1">
      <alignment horizontal="center"/>
    </xf>
    <xf numFmtId="0" fontId="5" fillId="0" borderId="0" xfId="0" applyFont="1" applyAlignment="1" applyProtection="1">
      <alignment horizontal="left"/>
      <protection locked="0"/>
    </xf>
    <xf numFmtId="0" fontId="0" fillId="0" borderId="12" xfId="0" applyBorder="1" applyAlignment="1">
      <alignment horizontal="center" wrapText="1"/>
    </xf>
    <xf numFmtId="0" fontId="56" fillId="59" borderId="49" xfId="0" applyFont="1" applyFill="1" applyBorder="1" applyAlignment="1">
      <alignment horizontal="left"/>
    </xf>
    <xf numFmtId="0" fontId="56" fillId="59" borderId="50" xfId="0" applyFont="1" applyFill="1" applyBorder="1" applyAlignment="1">
      <alignment horizontal="left"/>
    </xf>
    <xf numFmtId="0" fontId="56" fillId="59" borderId="51" xfId="0" applyFont="1" applyFill="1" applyBorder="1" applyAlignment="1">
      <alignment horizontal="left"/>
    </xf>
    <xf numFmtId="0" fontId="71" fillId="57" borderId="22" xfId="0" applyFont="1" applyFill="1" applyBorder="1" applyAlignment="1">
      <alignment horizontal="left"/>
    </xf>
    <xf numFmtId="0" fontId="71" fillId="57" borderId="24" xfId="0" applyFont="1" applyFill="1" applyBorder="1" applyAlignment="1">
      <alignment horizontal="left"/>
    </xf>
    <xf numFmtId="0" fontId="71" fillId="57" borderId="29" xfId="0" applyFont="1" applyFill="1" applyBorder="1" applyAlignment="1">
      <alignment horizontal="left"/>
    </xf>
    <xf numFmtId="0" fontId="71" fillId="58" borderId="35" xfId="0" applyFont="1" applyFill="1" applyBorder="1" applyAlignment="1">
      <alignment horizontal="left"/>
    </xf>
    <xf numFmtId="0" fontId="71" fillId="58" borderId="40" xfId="0" applyFont="1" applyFill="1" applyBorder="1" applyAlignment="1">
      <alignment horizontal="left"/>
    </xf>
    <xf numFmtId="0" fontId="71" fillId="58" borderId="36" xfId="0" applyFont="1" applyFill="1" applyBorder="1" applyAlignment="1">
      <alignment horizontal="left"/>
    </xf>
    <xf numFmtId="0" fontId="72" fillId="0" borderId="4" xfId="0" applyFont="1" applyBorder="1" applyAlignment="1">
      <alignment horizontal="center"/>
    </xf>
    <xf numFmtId="0" fontId="72" fillId="0" borderId="5" xfId="0" applyFont="1" applyBorder="1" applyAlignment="1">
      <alignment horizontal="center"/>
    </xf>
  </cellXfs>
  <cellStyles count="106">
    <cellStyle name="20% - Accent1 2" xfId="25" xr:uid="{00000000-0005-0000-0000-000000000000}"/>
    <cellStyle name="20% - Accent2 2" xfId="26" xr:uid="{00000000-0005-0000-0000-000001000000}"/>
    <cellStyle name="20% - Accent3 2" xfId="27" xr:uid="{00000000-0005-0000-0000-000002000000}"/>
    <cellStyle name="20% - Accent3 3" xfId="92" xr:uid="{00000000-0005-0000-0000-000003000000}"/>
    <cellStyle name="20% - Accent4 2" xfId="28" xr:uid="{00000000-0005-0000-0000-000004000000}"/>
    <cellStyle name="20% - Accent5 2" xfId="29" xr:uid="{00000000-0005-0000-0000-000005000000}"/>
    <cellStyle name="20% - Accent6 2" xfId="30" xr:uid="{00000000-0005-0000-0000-000006000000}"/>
    <cellStyle name="40% - Accent1 2" xfId="31" xr:uid="{00000000-0005-0000-0000-000007000000}"/>
    <cellStyle name="40% - Accent2 2" xfId="32" xr:uid="{00000000-0005-0000-0000-000008000000}"/>
    <cellStyle name="40% - Accent3 2" xfId="33" xr:uid="{00000000-0005-0000-0000-000009000000}"/>
    <cellStyle name="40% - Accent4 2" xfId="34" xr:uid="{00000000-0005-0000-0000-00000A000000}"/>
    <cellStyle name="40% - Accent5 2" xfId="35" xr:uid="{00000000-0005-0000-0000-00000B000000}"/>
    <cellStyle name="40% - Accent6 2" xfId="36" xr:uid="{00000000-0005-0000-0000-00000C000000}"/>
    <cellStyle name="60% - Accent1 2" xfId="37" xr:uid="{00000000-0005-0000-0000-00000D000000}"/>
    <cellStyle name="60% - Accent2 2" xfId="38" xr:uid="{00000000-0005-0000-0000-00000E000000}"/>
    <cellStyle name="60% - Accent3 2" xfId="39" xr:uid="{00000000-0005-0000-0000-00000F000000}"/>
    <cellStyle name="60% - Accent4 2" xfId="40" xr:uid="{00000000-0005-0000-0000-000010000000}"/>
    <cellStyle name="60% - Accent5 2" xfId="41" xr:uid="{00000000-0005-0000-0000-000011000000}"/>
    <cellStyle name="60% - Accent6 2" xfId="42" xr:uid="{00000000-0005-0000-0000-000012000000}"/>
    <cellStyle name="Accent1 2" xfId="43" xr:uid="{00000000-0005-0000-0000-000013000000}"/>
    <cellStyle name="Accent2 2" xfId="44" xr:uid="{00000000-0005-0000-0000-000014000000}"/>
    <cellStyle name="Accent3 2" xfId="45" xr:uid="{00000000-0005-0000-0000-000015000000}"/>
    <cellStyle name="Accent4 2" xfId="46" xr:uid="{00000000-0005-0000-0000-000016000000}"/>
    <cellStyle name="Accent5 2" xfId="47" xr:uid="{00000000-0005-0000-0000-000017000000}"/>
    <cellStyle name="Accent6 2" xfId="48" xr:uid="{00000000-0005-0000-0000-000018000000}"/>
    <cellStyle name="Bad" xfId="89" builtinId="27"/>
    <cellStyle name="Bad 2" xfId="49" xr:uid="{00000000-0005-0000-0000-00001A000000}"/>
    <cellStyle name="Calculation" xfId="3" builtinId="22"/>
    <cellStyle name="Calculation 2" xfId="50" xr:uid="{00000000-0005-0000-0000-00001C000000}"/>
    <cellStyle name="Calculation 3" xfId="94" xr:uid="{00000000-0005-0000-0000-00001D000000}"/>
    <cellStyle name="Check Cell" xfId="4" builtinId="23"/>
    <cellStyle name="Check Cell 2" xfId="51" xr:uid="{00000000-0005-0000-0000-00001F000000}"/>
    <cellStyle name="Comma" xfId="98" builtinId="3"/>
    <cellStyle name="Comma [0] 2" xfId="10" xr:uid="{00000000-0005-0000-0000-000021000000}"/>
    <cellStyle name="Comma 141" xfId="100" xr:uid="{E8B2A5E0-A0EF-4E27-AD0F-E3C039FD6773}"/>
    <cellStyle name="Comma 2" xfId="16" xr:uid="{00000000-0005-0000-0000-000022000000}"/>
    <cellStyle name="Comma 2 2" xfId="52" xr:uid="{00000000-0005-0000-0000-000023000000}"/>
    <cellStyle name="Comma 2 3" xfId="23" xr:uid="{00000000-0005-0000-0000-000024000000}"/>
    <cellStyle name="Comma 2 4" xfId="75" xr:uid="{00000000-0005-0000-0000-000025000000}"/>
    <cellStyle name="Comma 3" xfId="9" xr:uid="{00000000-0005-0000-0000-000026000000}"/>
    <cellStyle name="Currency" xfId="1" builtinId="4"/>
    <cellStyle name="Currency [0] 2" xfId="8" xr:uid="{00000000-0005-0000-0000-000028000000}"/>
    <cellStyle name="Currency 141" xfId="101" xr:uid="{CE81AE98-F62B-42C7-9AAF-11086B9C0419}"/>
    <cellStyle name="Currency 2" xfId="13" xr:uid="{00000000-0005-0000-0000-000029000000}"/>
    <cellStyle name="Currency 2 2" xfId="53" xr:uid="{00000000-0005-0000-0000-00002A000000}"/>
    <cellStyle name="Currency 2 3" xfId="73" xr:uid="{00000000-0005-0000-0000-00002B000000}"/>
    <cellStyle name="Currency 2 4" xfId="21" xr:uid="{00000000-0005-0000-0000-00002C000000}"/>
    <cellStyle name="Currency 2 5" xfId="77" xr:uid="{00000000-0005-0000-0000-00002D000000}"/>
    <cellStyle name="Currency 3" xfId="15" xr:uid="{00000000-0005-0000-0000-00002E000000}"/>
    <cellStyle name="Currency 3 2" xfId="54" xr:uid="{00000000-0005-0000-0000-00002F000000}"/>
    <cellStyle name="Currency 3 3" xfId="22" xr:uid="{00000000-0005-0000-0000-000030000000}"/>
    <cellStyle name="Currency 3 4" xfId="76" xr:uid="{00000000-0005-0000-0000-000031000000}"/>
    <cellStyle name="Currency 4" xfId="7" xr:uid="{00000000-0005-0000-0000-000032000000}"/>
    <cellStyle name="Explanatory Text 2" xfId="55" xr:uid="{00000000-0005-0000-0000-000033000000}"/>
    <cellStyle name="Explanatory Text 3" xfId="104" xr:uid="{9DB6FA80-7C9B-3A48-97C4-48128C6FE3BA}"/>
    <cellStyle name="Good 2" xfId="56" xr:uid="{00000000-0005-0000-0000-000034000000}"/>
    <cellStyle name="Guide Text" xfId="103" xr:uid="{39E4AAE5-BAEE-634A-8DDD-369D50FEA1B9}"/>
    <cellStyle name="Heading 1 2" xfId="57" xr:uid="{00000000-0005-0000-0000-000035000000}"/>
    <cellStyle name="Heading 2" xfId="2" builtinId="17"/>
    <cellStyle name="Heading 2 2" xfId="58" xr:uid="{00000000-0005-0000-0000-000037000000}"/>
    <cellStyle name="Heading 3 2" xfId="59" xr:uid="{00000000-0005-0000-0000-000038000000}"/>
    <cellStyle name="Heading 4 2" xfId="60" xr:uid="{00000000-0005-0000-0000-000039000000}"/>
    <cellStyle name="Input 2" xfId="61" xr:uid="{00000000-0005-0000-0000-00003A000000}"/>
    <cellStyle name="Input 3" xfId="93" xr:uid="{00000000-0005-0000-0000-00003B000000}"/>
    <cellStyle name="Linked Cell 2" xfId="62" xr:uid="{00000000-0005-0000-0000-00003C000000}"/>
    <cellStyle name="Neutral 2" xfId="63" xr:uid="{00000000-0005-0000-0000-00003D000000}"/>
    <cellStyle name="Normal" xfId="0" builtinId="0"/>
    <cellStyle name="Normal 11 2 2" xfId="105" xr:uid="{36F3B055-1AA1-4711-BF57-4417694D310D}"/>
    <cellStyle name="Normal 16" xfId="96" xr:uid="{00000000-0005-0000-0000-00003F000000}"/>
    <cellStyle name="Normal 2" xfId="11" xr:uid="{00000000-0005-0000-0000-000040000000}"/>
    <cellStyle name="Normal 2 2" xfId="64" xr:uid="{00000000-0005-0000-0000-000041000000}"/>
    <cellStyle name="Normal 2 2 2" xfId="83" xr:uid="{00000000-0005-0000-0000-000042000000}"/>
    <cellStyle name="Normal 2 2 3" xfId="84" xr:uid="{00000000-0005-0000-0000-000043000000}"/>
    <cellStyle name="Normal 2 2 4" xfId="85" xr:uid="{00000000-0005-0000-0000-000044000000}"/>
    <cellStyle name="Normal 2 3" xfId="19" xr:uid="{00000000-0005-0000-0000-000045000000}"/>
    <cellStyle name="Normal 2 4" xfId="82" xr:uid="{00000000-0005-0000-0000-000046000000}"/>
    <cellStyle name="Normal 2 5" xfId="86" xr:uid="{00000000-0005-0000-0000-000047000000}"/>
    <cellStyle name="Normal 3" xfId="12" xr:uid="{00000000-0005-0000-0000-000048000000}"/>
    <cellStyle name="Normal 3 2" xfId="65" xr:uid="{00000000-0005-0000-0000-000049000000}"/>
    <cellStyle name="Normal 3 3" xfId="72" xr:uid="{00000000-0005-0000-0000-00004A000000}"/>
    <cellStyle name="Normal 3 4" xfId="20" xr:uid="{00000000-0005-0000-0000-00004B000000}"/>
    <cellStyle name="Normal 4" xfId="14" xr:uid="{00000000-0005-0000-0000-00004C000000}"/>
    <cellStyle name="Normal 4 2" xfId="74" xr:uid="{00000000-0005-0000-0000-00004D000000}"/>
    <cellStyle name="Normal 4 3" xfId="87" xr:uid="{00000000-0005-0000-0000-00004E000000}"/>
    <cellStyle name="Normal 4 4" xfId="88" xr:uid="{00000000-0005-0000-0000-00004F000000}"/>
    <cellStyle name="Normal 455" xfId="99" xr:uid="{4C0853FA-7166-4FE8-9CE8-7D8F681E267C}"/>
    <cellStyle name="Normal 5" xfId="18" xr:uid="{00000000-0005-0000-0000-000050000000}"/>
    <cellStyle name="Normal 6" xfId="5" xr:uid="{00000000-0005-0000-0000-000051000000}"/>
    <cellStyle name="Normal 7" xfId="91" xr:uid="{00000000-0005-0000-0000-000052000000}"/>
    <cellStyle name="Note 2" xfId="66" xr:uid="{00000000-0005-0000-0000-000053000000}"/>
    <cellStyle name="Output" xfId="90" builtinId="21"/>
    <cellStyle name="Output 2" xfId="67" xr:uid="{00000000-0005-0000-0000-000055000000}"/>
    <cellStyle name="Percent" xfId="95" builtinId="5"/>
    <cellStyle name="Percent 12 2" xfId="97" xr:uid="{00000000-0005-0000-0000-000057000000}"/>
    <cellStyle name="Percent 2" xfId="17" xr:uid="{00000000-0005-0000-0000-000058000000}"/>
    <cellStyle name="Percent 2 2" xfId="68" xr:uid="{00000000-0005-0000-0000-000059000000}"/>
    <cellStyle name="Percent 2 3" xfId="24" xr:uid="{00000000-0005-0000-0000-00005A000000}"/>
    <cellStyle name="Percent 2 4" xfId="79" xr:uid="{00000000-0005-0000-0000-00005B000000}"/>
    <cellStyle name="Percent 3" xfId="6" xr:uid="{00000000-0005-0000-0000-00005C000000}"/>
    <cellStyle name="Percent 3 2" xfId="81" xr:uid="{00000000-0005-0000-0000-00005D000000}"/>
    <cellStyle name="Percent 3 3" xfId="80" xr:uid="{00000000-0005-0000-0000-00005E000000}"/>
    <cellStyle name="Percent 4" xfId="78" xr:uid="{00000000-0005-0000-0000-00005F000000}"/>
    <cellStyle name="Subheading" xfId="102" xr:uid="{97E197CC-B060-A34D-A444-44220C31331B}"/>
    <cellStyle name="Title 2" xfId="69" xr:uid="{00000000-0005-0000-0000-000060000000}"/>
    <cellStyle name="Total 2" xfId="70" xr:uid="{00000000-0005-0000-0000-000061000000}"/>
    <cellStyle name="Warning Text 2" xfId="71" xr:uid="{00000000-0005-0000-0000-000062000000}"/>
  </cellStyles>
  <dxfs count="1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6600"/>
        </patternFill>
      </fill>
    </dxf>
    <dxf>
      <font>
        <strike/>
      </font>
      <fill>
        <patternFill>
          <bgColor theme="7" tint="0.39994506668294322"/>
        </patternFill>
      </fill>
    </dxf>
    <dxf>
      <fill>
        <patternFill>
          <bgColor rgb="FFFF6600"/>
        </patternFill>
      </fill>
    </dxf>
    <dxf>
      <fill>
        <patternFill>
          <bgColor rgb="FFFF6600"/>
        </patternFill>
      </fill>
    </dxf>
    <dxf>
      <fill>
        <patternFill>
          <bgColor theme="0"/>
        </patternFill>
      </fill>
    </dxf>
    <dxf>
      <fill>
        <patternFill patternType="lightGray">
          <fgColor theme="0" tint="-0.14993743705557422"/>
          <bgColor theme="0" tint="-4.9989318521683403E-2"/>
        </patternFill>
      </fill>
    </dxf>
    <dxf>
      <font>
        <strike val="0"/>
        <color theme="0"/>
      </font>
      <fill>
        <patternFill patternType="darkDown">
          <fgColor rgb="FFFF0000"/>
          <bgColor rgb="FFC00000"/>
        </patternFill>
      </fill>
      <border>
        <left style="medium">
          <color auto="1"/>
        </left>
        <right style="medium">
          <color auto="1"/>
        </right>
        <top style="medium">
          <color auto="1"/>
        </top>
        <bottom style="medium">
          <color auto="1"/>
        </bottom>
      </border>
    </dxf>
  </dxfs>
  <tableStyles count="2" defaultTableStyle="TableStyleMedium2" defaultPivotStyle="PivotStyleLight16">
    <tableStyle name="Table Style 2" pivot="0" count="2" xr9:uid="{00000000-0011-0000-FFFF-FFFF00000000}">
      <tableStyleElement type="headerRow" dxfId="15"/>
      <tableStyleElement type="firstRowStripe" dxfId="14"/>
    </tableStyle>
    <tableStyle name="Table Style 1" pivot="0" count="1" xr9:uid="{00000000-0011-0000-FFFF-FFFF01000000}">
      <tableStyleElement type="firstRowStripe" dxfId="13"/>
    </tableStyle>
  </tableStyles>
  <colors>
    <mruColors>
      <color rgb="FFBEE4DA"/>
      <color rgb="FFFF6600"/>
      <color rgb="FFFF5050"/>
      <color rgb="FFF85808"/>
      <color rgb="FFFFC000"/>
      <color rgb="FFCADEE0"/>
      <color rgb="FFFF3300"/>
      <color rgb="FFEBEBEB"/>
      <color rgb="FFFFFF66"/>
      <color rgb="FF33E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worksheet" Target="worksheets/sheet1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chartsheet" Target="chartsheets/sheet1.xml"/><Relationship Id="rId12" Type="http://schemas.openxmlformats.org/officeDocument/2006/relationships/worksheet" Target="worksheets/sheet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8.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040610308327E-2"/>
          <c:y val="7.28895423894904E-2"/>
          <c:w val="0.72079631555489521"/>
          <c:h val="0.71214692094124077"/>
        </c:manualLayout>
      </c:layout>
      <c:barChart>
        <c:barDir val="col"/>
        <c:grouping val="stacked"/>
        <c:varyColors val="0"/>
        <c:ser>
          <c:idx val="0"/>
          <c:order val="0"/>
          <c:tx>
            <c:strRef>
              <c:f>'BUY ALL C-PACE SIR MODEL'!$B$18:$D$18</c:f>
              <c:strCache>
                <c:ptCount val="3"/>
                <c:pt idx="0">
                  <c:v>Buy All Tariff Revenue</c:v>
                </c:pt>
              </c:strCache>
            </c:strRef>
          </c:tx>
          <c:spPr>
            <a:solidFill>
              <a:srgbClr val="000099"/>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MODEL'!$E$18:$X$18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extLst>
            <c:ext xmlns:c16="http://schemas.microsoft.com/office/drawing/2014/chart" uri="{C3380CC4-5D6E-409C-BE32-E72D297353CC}">
              <c16:uniqueId val="{00000000-B852-406D-93ED-18D4F43B33A2}"/>
            </c:ext>
          </c:extLst>
        </c:ser>
        <c:ser>
          <c:idx val="3"/>
          <c:order val="1"/>
          <c:tx>
            <c:strRef>
              <c:f>'BUY ALL C-PACE SIR MODEL'!$B$20:$D$20</c:f>
              <c:strCache>
                <c:ptCount val="3"/>
                <c:pt idx="0">
                  <c:v>MACRS</c:v>
                </c:pt>
              </c:strCache>
            </c:strRef>
          </c:tx>
          <c:spPr>
            <a:solidFill>
              <a:srgbClr val="00DBD6"/>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MODEL'!$E$20</c:f>
              <c:numCache>
                <c:formatCode>"$"#,##0</c:formatCode>
                <c:ptCount val="1"/>
                <c:pt idx="0">
                  <c:v>0</c:v>
                </c:pt>
              </c:numCache>
              <c:extLst/>
            </c:numRef>
          </c:val>
          <c:extLst>
            <c:ext xmlns:c16="http://schemas.microsoft.com/office/drawing/2014/chart" uri="{C3380CC4-5D6E-409C-BE32-E72D297353CC}">
              <c16:uniqueId val="{00000002-B852-406D-93ED-18D4F43B33A2}"/>
            </c:ext>
          </c:extLst>
        </c:ser>
        <c:ser>
          <c:idx val="6"/>
          <c:order val="3"/>
          <c:tx>
            <c:strRef>
              <c:f>'BUY ALL C-PACE SIR MODEL'!$B$28:$D$28</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MODEL'!$E$28:$X$28</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B852-406D-93ED-18D4F43B33A2}"/>
            </c:ext>
          </c:extLst>
        </c:ser>
        <c:ser>
          <c:idx val="2"/>
          <c:order val="4"/>
          <c:tx>
            <c:strRef>
              <c:f>'BUY ALL C-PACE SIR MODEL'!$B$21</c:f>
              <c:strCache>
                <c:ptCount val="1"/>
                <c:pt idx="0">
                  <c:v>ITC</c:v>
                </c:pt>
              </c:strCache>
            </c:strRef>
          </c:tx>
          <c:spPr>
            <a:solidFill>
              <a:schemeClr val="accent3">
                <a:lumMod val="75000"/>
              </a:schemeClr>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MODEL'!$E$21</c:f>
              <c:numCache>
                <c:formatCode>"$"#,##0</c:formatCode>
                <c:ptCount val="1"/>
                <c:pt idx="0">
                  <c:v>0</c:v>
                </c:pt>
              </c:numCache>
            </c:numRef>
          </c:val>
          <c:extLst>
            <c:ext xmlns:c16="http://schemas.microsoft.com/office/drawing/2014/chart" uri="{C3380CC4-5D6E-409C-BE32-E72D297353CC}">
              <c16:uniqueId val="{00000004-B852-406D-93ED-18D4F43B33A2}"/>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4"/>
          <c:order val="2"/>
          <c:tx>
            <c:strRef>
              <c:f>'BUY ALL C-PACE SIR MODEL'!$B$30:$D$30</c:f>
              <c:strCache>
                <c:ptCount val="3"/>
                <c:pt idx="0">
                  <c:v>Net Cumulative Cash Flow</c:v>
                </c:pt>
              </c:strCache>
            </c:strRef>
          </c:tx>
          <c:spPr>
            <a:ln w="28575" cap="rnd">
              <a:solidFill>
                <a:schemeClr val="tx1"/>
              </a:solidFill>
              <a:round/>
            </a:ln>
            <a:effectLst/>
          </c:spPr>
          <c:marker>
            <c:symbol val="none"/>
          </c:marker>
          <c:cat>
            <c:multiLvlStrRef>
              <c:f>#REF!</c:f>
              <c:extLst xmlns:c15="http://schemas.microsoft.com/office/drawing/2012/chart"/>
            </c:multiLvlStrRef>
          </c:cat>
          <c:val>
            <c:numRef>
              <c:f>'BUY ALL C-PACE SIR MODEL'!$E$30:$X$30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smooth val="0"/>
          <c:extLst>
            <c:ext xmlns:c16="http://schemas.microsoft.com/office/drawing/2014/chart" uri="{C3380CC4-5D6E-409C-BE32-E72D297353CC}">
              <c16:uniqueId val="{00000006-B852-406D-93ED-18D4F43B33A2}"/>
            </c:ext>
          </c:extLst>
        </c:ser>
        <c:dLbls>
          <c:showLegendKey val="0"/>
          <c:showVal val="0"/>
          <c:showCatName val="0"/>
          <c:showSerName val="0"/>
          <c:showPercent val="0"/>
          <c:showBubbleSize val="0"/>
        </c:dLbls>
        <c:marker val="1"/>
        <c:smooth val="0"/>
        <c:axId val="1556947935"/>
        <c:axId val="923005935"/>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923005935"/>
        <c:scaling>
          <c:orientation val="minMax"/>
          <c:max val="200000"/>
          <c:min val="-20000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Net Cummulative Cash Flow</a:t>
                </a:r>
              </a:p>
            </c:rich>
          </c:tx>
          <c:layout>
            <c:manualLayout>
              <c:xMode val="edge"/>
              <c:yMode val="edge"/>
              <c:x val="0.95762029816239458"/>
              <c:y val="0.2077242509955135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_);[Red]\(&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56947935"/>
        <c:crosses val="max"/>
        <c:crossBetween val="between"/>
        <c:majorUnit val="50000"/>
      </c:valAx>
      <c:catAx>
        <c:axId val="1556947935"/>
        <c:scaling>
          <c:orientation val="minMax"/>
        </c:scaling>
        <c:delete val="1"/>
        <c:axPos val="b"/>
        <c:numFmt formatCode="General" sourceLinked="1"/>
        <c:majorTickMark val="out"/>
        <c:minorTickMark val="none"/>
        <c:tickLblPos val="nextTo"/>
        <c:crossAx val="923005935"/>
        <c:crosses val="autoZero"/>
        <c:auto val="1"/>
        <c:lblAlgn val="ctr"/>
        <c:lblOffset val="100"/>
        <c:noMultiLvlLbl val="0"/>
      </c:catAx>
      <c:spPr>
        <a:noFill/>
        <a:ln>
          <a:noFill/>
        </a:ln>
        <a:effectLst/>
      </c:spPr>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040610308327E-2"/>
          <c:y val="7.28895423894904E-2"/>
          <c:w val="0.73629792177617137"/>
          <c:h val="0.73117192693362798"/>
        </c:manualLayout>
      </c:layout>
      <c:barChart>
        <c:barDir val="col"/>
        <c:grouping val="stacked"/>
        <c:varyColors val="0"/>
        <c:ser>
          <c:idx val="1"/>
          <c:order val="0"/>
          <c:tx>
            <c:strRef>
              <c:f>'NT C-PACE SIR MODEL'!$B$17:$D$17</c:f>
              <c:strCache>
                <c:ptCount val="3"/>
                <c:pt idx="0">
                  <c:v>Netting Tariff Electric Revenue</c:v>
                </c:pt>
              </c:strCache>
            </c:strRef>
          </c:tx>
          <c:invertIfNegative val="0"/>
          <c:val>
            <c:numRef>
              <c:f>'NT C-PACE SIR MODEL'!$E$17:$X$17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B-925B-47BE-83AE-CC49C24E67A5}"/>
            </c:ext>
          </c:extLst>
        </c:ser>
        <c:ser>
          <c:idx val="5"/>
          <c:order val="1"/>
          <c:tx>
            <c:strRef>
              <c:f>'NT C-PACE SIR MODEL'!$B$18:$D$18</c:f>
              <c:strCache>
                <c:ptCount val="3"/>
                <c:pt idx="0">
                  <c:v>Netting Tariff REC Revenue</c:v>
                </c:pt>
              </c:strCache>
            </c:strRef>
          </c:tx>
          <c:invertIfNegative val="0"/>
          <c:val>
            <c:numRef>
              <c:f>'NT C-PACE SIR MODEL'!$E$18:$X$18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C-925B-47BE-83AE-CC49C24E67A5}"/>
            </c:ext>
          </c:extLst>
        </c:ser>
        <c:ser>
          <c:idx val="7"/>
          <c:order val="2"/>
          <c:tx>
            <c:strRef>
              <c:f>'NT C-PACE SIR MODEL'!$B$20:$D$20</c:f>
              <c:strCache>
                <c:ptCount val="3"/>
                <c:pt idx="0">
                  <c:v>MACRS</c:v>
                </c:pt>
              </c:strCache>
            </c:strRef>
          </c:tx>
          <c:invertIfNegative val="0"/>
          <c:val>
            <c:numRef>
              <c:f>'NT C-PACE SIR MODEL'!$E$20</c:f>
              <c:numCache>
                <c:formatCode>"$"#,##0</c:formatCode>
                <c:ptCount val="1"/>
                <c:pt idx="0">
                  <c:v>0</c:v>
                </c:pt>
              </c:numCache>
            </c:numRef>
          </c:val>
          <c:extLst>
            <c:ext xmlns:c16="http://schemas.microsoft.com/office/drawing/2014/chart" uri="{C3380CC4-5D6E-409C-BE32-E72D297353CC}">
              <c16:uniqueId val="{0000000D-925B-47BE-83AE-CC49C24E67A5}"/>
            </c:ext>
          </c:extLst>
        </c:ser>
        <c:ser>
          <c:idx val="8"/>
          <c:order val="3"/>
          <c:tx>
            <c:strRef>
              <c:f>'NT C-PACE SIR MODEL'!$B$21</c:f>
              <c:strCache>
                <c:ptCount val="1"/>
                <c:pt idx="0">
                  <c:v>ITC</c:v>
                </c:pt>
              </c:strCache>
            </c:strRef>
          </c:tx>
          <c:invertIfNegative val="0"/>
          <c:val>
            <c:numRef>
              <c:f>'NT C-PACE SIR MODEL'!$E$21</c:f>
              <c:numCache>
                <c:formatCode>"$"#,##0</c:formatCode>
                <c:ptCount val="1"/>
                <c:pt idx="0">
                  <c:v>0</c:v>
                </c:pt>
              </c:numCache>
            </c:numRef>
          </c:val>
          <c:extLst>
            <c:ext xmlns:c16="http://schemas.microsoft.com/office/drawing/2014/chart" uri="{C3380CC4-5D6E-409C-BE32-E72D297353CC}">
              <c16:uniqueId val="{0000000E-925B-47BE-83AE-CC49C24E67A5}"/>
            </c:ext>
          </c:extLst>
        </c:ser>
        <c:ser>
          <c:idx val="6"/>
          <c:order val="5"/>
          <c:tx>
            <c:strRef>
              <c:f>'BUY ALL C-PACE SIR MODEL'!$B$28:$D$28</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'NT C-PACE SIR MODEL'!$E$28:$X$28</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925B-47BE-83AE-CC49C24E67A5}"/>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10"/>
          <c:order val="4"/>
          <c:tx>
            <c:strRef>
              <c:f>'NT C-PACE SIR MODEL'!$B$30:$D$30</c:f>
              <c:strCache>
                <c:ptCount val="3"/>
                <c:pt idx="0">
                  <c:v>Net Cumulative Cash Flow</c:v>
                </c:pt>
              </c:strCache>
            </c:strRef>
          </c:tx>
          <c:spPr>
            <a:ln>
              <a:solidFill>
                <a:sysClr val="windowText" lastClr="000000"/>
              </a:solidFill>
            </a:ln>
          </c:spPr>
          <c:marker>
            <c:symbol val="none"/>
          </c:marker>
          <c:val>
            <c:numRef>
              <c:f>'NT C-PACE SIR MODEL'!$E$30:$X$30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10-925B-47BE-83AE-CC49C24E67A5}"/>
            </c:ext>
          </c:extLst>
        </c:ser>
        <c:dLbls>
          <c:showLegendKey val="0"/>
          <c:showVal val="0"/>
          <c:showCatName val="0"/>
          <c:showSerName val="0"/>
          <c:showPercent val="0"/>
          <c:showBubbleSize val="0"/>
        </c:dLbls>
        <c:marker val="1"/>
        <c:smooth val="0"/>
        <c:axId val="838820496"/>
        <c:axId val="838824760"/>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838824760"/>
        <c:scaling>
          <c:orientation val="minMax"/>
          <c:max val="200000"/>
          <c:min val="-200000"/>
        </c:scaling>
        <c:delete val="0"/>
        <c:axPos val="r"/>
        <c:title>
          <c:tx>
            <c:rich>
              <a:bodyPr/>
              <a:lstStyle/>
              <a:p>
                <a:pPr>
                  <a:defRPr sz="1100" baseline="0"/>
                </a:pPr>
                <a:r>
                  <a:rPr lang="en-US" sz="1100" b="0" baseline="0"/>
                  <a:t>Net Cummulatiev Cash Flow</a:t>
                </a:r>
              </a:p>
            </c:rich>
          </c:tx>
          <c:layout>
            <c:manualLayout>
              <c:xMode val="edge"/>
              <c:yMode val="edge"/>
              <c:x val="0.94931321462297802"/>
              <c:y val="0.26320802943627292"/>
            </c:manualLayout>
          </c:layout>
          <c:overlay val="0"/>
        </c:title>
        <c:numFmt formatCode="&quot;$&quot;#,##0" sourceLinked="1"/>
        <c:majorTickMark val="out"/>
        <c:minorTickMark val="none"/>
        <c:tickLblPos val="nextTo"/>
        <c:txPr>
          <a:bodyPr/>
          <a:lstStyle/>
          <a:p>
            <a:pPr>
              <a:defRPr sz="900" baseline="0"/>
            </a:pPr>
            <a:endParaRPr lang="en-US"/>
          </a:p>
        </c:txPr>
        <c:crossAx val="838820496"/>
        <c:crosses val="max"/>
        <c:crossBetween val="between"/>
      </c:valAx>
      <c:catAx>
        <c:axId val="838820496"/>
        <c:scaling>
          <c:orientation val="minMax"/>
        </c:scaling>
        <c:delete val="1"/>
        <c:axPos val="b"/>
        <c:majorTickMark val="out"/>
        <c:minorTickMark val="none"/>
        <c:tickLblPos val="nextTo"/>
        <c:crossAx val="838824760"/>
        <c:crosses val="autoZero"/>
        <c:auto val="1"/>
        <c:lblAlgn val="ctr"/>
        <c:lblOffset val="100"/>
        <c:noMultiLvlLbl val="0"/>
      </c:catAx>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txPr>
    <a:bodyPr/>
    <a:lstStyle/>
    <a:p>
      <a:pPr>
        <a:defRPr sz="1100">
          <a:latin typeface="Arial" panose="020B0604020202020204" pitchFamily="34" charset="0"/>
          <a:cs typeface="Arial" panose="020B060402020202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732274-B2AA-4274-8FEE-274B9CF3AC0B}">
  <sheetPr codeName="Chart6">
    <tabColor rgb="FFFFFF66"/>
  </sheetPr>
  <sheetViews>
    <sheetView zoomScale="70" workbookViewId="0"/>
  </sheetViews>
  <pageMargins left="0.7" right="0.7" top="0.75" bottom="0.75" header="0.3" footer="0.3"/>
  <pageSetup orientation="landscape" horizontalDpi="1200" verticalDpi="1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2F9BAF-01D6-43DE-B196-6BB7FB218072}">
  <sheetPr codeName="Chart8">
    <tabColor rgb="FFFFFF66"/>
  </sheetPr>
  <sheetViews>
    <sheetView workbookViewId="0"/>
  </sheetViews>
  <pageMargins left="0.7" right="0.7" top="0.75" bottom="0.75" header="0.3" footer="0.3"/>
  <pageSetup orientation="landscape"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absoluteAnchor>
    <xdr:pos x="0" y="0"/>
    <xdr:ext cx="8654143" cy="6281057"/>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320" cy="627888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114759</xdr:colOff>
      <xdr:row>1</xdr:row>
      <xdr:rowOff>11475</xdr:rowOff>
    </xdr:from>
    <xdr:to>
      <xdr:col>10</xdr:col>
      <xdr:colOff>5717</xdr:colOff>
      <xdr:row>51</xdr:row>
      <xdr:rowOff>45275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a:stretch>
          <a:fillRect/>
        </a:stretch>
      </xdr:blipFill>
      <xdr:spPr>
        <a:xfrm>
          <a:off x="114759" y="401656"/>
          <a:ext cx="6902735" cy="9627656"/>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358823</xdr:colOff>
      <xdr:row>27</xdr:row>
      <xdr:rowOff>38100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srcRect l="2862" r="3200"/>
        <a:stretch/>
      </xdr:blipFill>
      <xdr:spPr>
        <a:xfrm>
          <a:off x="0" y="0"/>
          <a:ext cx="7060613" cy="4924425"/>
        </a:xfrm>
        <a:prstGeom prst="rect">
          <a:avLst/>
        </a:prstGeom>
      </xdr:spPr>
    </xdr:pic>
    <xdr:clientData/>
  </xdr:twoCellAnchor>
  <xdr:twoCellAnchor editAs="oneCell">
    <xdr:from>
      <xdr:col>0</xdr:col>
      <xdr:colOff>0</xdr:colOff>
      <xdr:row>26</xdr:row>
      <xdr:rowOff>123825</xdr:rowOff>
    </xdr:from>
    <xdr:to>
      <xdr:col>11</xdr:col>
      <xdr:colOff>361067</xdr:colOff>
      <xdr:row>67</xdr:row>
      <xdr:rowOff>132373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4831080"/>
          <a:ext cx="7070477" cy="7430428"/>
        </a:xfrm>
        <a:prstGeom prst="rect">
          <a:avLst/>
        </a:prstGeom>
      </xdr:spPr>
    </xdr:pic>
    <xdr:clientData/>
  </xdr:twoCellAnchor>
  <xdr:twoCellAnchor editAs="oneCell">
    <xdr:from>
      <xdr:col>0</xdr:col>
      <xdr:colOff>0</xdr:colOff>
      <xdr:row>67</xdr:row>
      <xdr:rowOff>85725</xdr:rowOff>
    </xdr:from>
    <xdr:to>
      <xdr:col>11</xdr:col>
      <xdr:colOff>367875</xdr:colOff>
      <xdr:row>109</xdr:row>
      <xdr:rowOff>170418</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l="802"/>
        <a:stretch/>
      </xdr:blipFill>
      <xdr:spPr>
        <a:xfrm>
          <a:off x="0" y="12212955"/>
          <a:ext cx="7075380" cy="7687548"/>
        </a:xfrm>
        <a:prstGeom prst="rect">
          <a:avLst/>
        </a:prstGeom>
      </xdr:spPr>
    </xdr:pic>
    <xdr:clientData/>
  </xdr:twoCellAnchor>
  <xdr:twoCellAnchor editAs="oneCell">
    <xdr:from>
      <xdr:col>0</xdr:col>
      <xdr:colOff>0</xdr:colOff>
      <xdr:row>109</xdr:row>
      <xdr:rowOff>171449</xdr:rowOff>
    </xdr:from>
    <xdr:to>
      <xdr:col>11</xdr:col>
      <xdr:colOff>397278</xdr:colOff>
      <xdr:row>151</xdr:row>
      <xdr:rowOff>132336</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0" y="19901534"/>
          <a:ext cx="7106688" cy="7561837"/>
        </a:xfrm>
        <a:prstGeom prst="rect">
          <a:avLst/>
        </a:prstGeom>
      </xdr:spPr>
    </xdr:pic>
    <xdr:clientData/>
  </xdr:twoCellAnchor>
  <xdr:twoCellAnchor editAs="oneCell">
    <xdr:from>
      <xdr:col>0</xdr:col>
      <xdr:colOff>0</xdr:colOff>
      <xdr:row>151</xdr:row>
      <xdr:rowOff>154068</xdr:rowOff>
    </xdr:from>
    <xdr:to>
      <xdr:col>11</xdr:col>
      <xdr:colOff>419100</xdr:colOff>
      <xdr:row>179</xdr:row>
      <xdr:rowOff>165057</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0" y="27481293"/>
          <a:ext cx="7124700" cy="50763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oray, Satyen" id="{430D5AEA-E2F4-407B-AF1D-10E0728E57C4}" userId="S::Satyen.Moray@dnv.com::147f490a-a0e9-47e9-aec3-8f4122413e8f" providerId="AD"/>
</personList>
</file>

<file path=xl/theme/theme1.xml><?xml version="1.0" encoding="utf-8"?>
<a:theme xmlns:a="http://schemas.openxmlformats.org/drawingml/2006/main" name="Office Theme">
  <a:themeElements>
    <a:clrScheme name="ERS Colors 1">
      <a:dk1>
        <a:srgbClr val="000000"/>
      </a:dk1>
      <a:lt1>
        <a:srgbClr val="FFFFFF"/>
      </a:lt1>
      <a:dk2>
        <a:srgbClr val="44546A"/>
      </a:dk2>
      <a:lt2>
        <a:srgbClr val="E7E6E6"/>
      </a:lt2>
      <a:accent1>
        <a:srgbClr val="00AA9D"/>
      </a:accent1>
      <a:accent2>
        <a:srgbClr val="005089"/>
      </a:accent2>
      <a:accent3>
        <a:srgbClr val="0071C6"/>
      </a:accent3>
      <a:accent4>
        <a:srgbClr val="7943A3"/>
      </a:accent4>
      <a:accent5>
        <a:srgbClr val="448A92"/>
      </a:accent5>
      <a:accent6>
        <a:srgbClr val="BDE4DA"/>
      </a:accent6>
      <a:hlink>
        <a:srgbClr val="009192"/>
      </a:hlink>
      <a:folHlink>
        <a:srgbClr val="0071C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4" dT="2022-05-19T14:20:42.06" personId="{430D5AEA-E2F4-407B-AF1D-10E0728E57C4}" id="{5E3B7EFE-31DF-4BAC-8DC4-BD0ACD49CECF}">
    <text>Enter 0 if unknown or expect this to be less than 1% based on available equipment lifettime performance data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3F637-FBC3-40D2-A9BC-285CC1493A0C}">
  <sheetPr codeName="Sheet2">
    <tabColor rgb="FFFF3300"/>
  </sheetPr>
  <dimension ref="B1:Q28"/>
  <sheetViews>
    <sheetView tabSelected="1" zoomScale="90" zoomScaleNormal="90" workbookViewId="0">
      <selection activeCell="B8" sqref="B8:Q10"/>
    </sheetView>
  </sheetViews>
  <sheetFormatPr defaultColWidth="8.88671875" defaultRowHeight="14.4" x14ac:dyDescent="0.3"/>
  <cols>
    <col min="2" max="2" width="10.109375" bestFit="1" customWidth="1"/>
    <col min="3" max="3" width="14.5546875" customWidth="1"/>
    <col min="5" max="5" width="7.88671875" bestFit="1" customWidth="1"/>
  </cols>
  <sheetData>
    <row r="1" spans="2:17" ht="15" thickBot="1" x14ac:dyDescent="0.35"/>
    <row r="2" spans="2:17" ht="24.75" customHeight="1" x14ac:dyDescent="0.3">
      <c r="B2" s="282" t="s">
        <v>0</v>
      </c>
      <c r="C2" s="283"/>
      <c r="D2" s="283"/>
      <c r="E2" s="283"/>
      <c r="F2" s="283"/>
      <c r="G2" s="283"/>
      <c r="H2" s="283"/>
      <c r="I2" s="283"/>
      <c r="J2" s="283"/>
      <c r="K2" s="283"/>
      <c r="L2" s="283"/>
      <c r="M2" s="283"/>
      <c r="N2" s="283"/>
      <c r="O2" s="283"/>
      <c r="P2" s="283"/>
      <c r="Q2" s="284"/>
    </row>
    <row r="3" spans="2:17" ht="24.75" customHeight="1" x14ac:dyDescent="0.3">
      <c r="B3" s="285"/>
      <c r="C3" s="286"/>
      <c r="D3" s="286"/>
      <c r="E3" s="286"/>
      <c r="F3" s="286"/>
      <c r="G3" s="286"/>
      <c r="H3" s="286"/>
      <c r="I3" s="286"/>
      <c r="J3" s="286"/>
      <c r="K3" s="286"/>
      <c r="L3" s="286"/>
      <c r="M3" s="286"/>
      <c r="N3" s="286"/>
      <c r="O3" s="286"/>
      <c r="P3" s="286"/>
      <c r="Q3" s="287"/>
    </row>
    <row r="4" spans="2:17" ht="24.75" customHeight="1" x14ac:dyDescent="0.3">
      <c r="B4" s="285"/>
      <c r="C4" s="286"/>
      <c r="D4" s="286"/>
      <c r="E4" s="286"/>
      <c r="F4" s="286"/>
      <c r="G4" s="286"/>
      <c r="H4" s="286"/>
      <c r="I4" s="286"/>
      <c r="J4" s="286"/>
      <c r="K4" s="286"/>
      <c r="L4" s="286"/>
      <c r="M4" s="286"/>
      <c r="N4" s="286"/>
      <c r="O4" s="286"/>
      <c r="P4" s="286"/>
      <c r="Q4" s="287"/>
    </row>
    <row r="5" spans="2:17" ht="24.75" customHeight="1" x14ac:dyDescent="0.3">
      <c r="B5" s="285"/>
      <c r="C5" s="286"/>
      <c r="D5" s="286"/>
      <c r="E5" s="286"/>
      <c r="F5" s="286"/>
      <c r="G5" s="286"/>
      <c r="H5" s="286"/>
      <c r="I5" s="286"/>
      <c r="J5" s="286"/>
      <c r="K5" s="286"/>
      <c r="L5" s="286"/>
      <c r="M5" s="286"/>
      <c r="N5" s="286"/>
      <c r="O5" s="286"/>
      <c r="P5" s="286"/>
      <c r="Q5" s="287"/>
    </row>
    <row r="6" spans="2:17" ht="24.75" customHeight="1" thickBot="1" x14ac:dyDescent="0.35">
      <c r="B6" s="288"/>
      <c r="C6" s="289"/>
      <c r="D6" s="289"/>
      <c r="E6" s="289"/>
      <c r="F6" s="289"/>
      <c r="G6" s="289"/>
      <c r="H6" s="289"/>
      <c r="I6" s="289"/>
      <c r="J6" s="289"/>
      <c r="K6" s="289"/>
      <c r="L6" s="289"/>
      <c r="M6" s="289"/>
      <c r="N6" s="289"/>
      <c r="O6" s="289"/>
      <c r="P6" s="289"/>
      <c r="Q6" s="290"/>
    </row>
    <row r="7" spans="2:17" ht="21.6" thickBot="1" x14ac:dyDescent="0.35">
      <c r="B7" s="2"/>
      <c r="C7" s="2"/>
      <c r="D7" s="2"/>
      <c r="E7" s="2"/>
      <c r="F7" s="2"/>
      <c r="G7" s="2"/>
      <c r="H7" s="2"/>
      <c r="I7" s="2"/>
      <c r="J7" s="2"/>
      <c r="K7" s="2"/>
      <c r="L7" s="2"/>
      <c r="M7" s="2"/>
      <c r="N7" s="2"/>
      <c r="O7" s="2"/>
      <c r="P7" s="2"/>
    </row>
    <row r="8" spans="2:17" ht="81.599999999999994" customHeight="1" x14ac:dyDescent="0.3">
      <c r="B8" s="291" t="s">
        <v>1</v>
      </c>
      <c r="C8" s="292"/>
      <c r="D8" s="292"/>
      <c r="E8" s="292"/>
      <c r="F8" s="292"/>
      <c r="G8" s="292"/>
      <c r="H8" s="292"/>
      <c r="I8" s="292"/>
      <c r="J8" s="292"/>
      <c r="K8" s="292"/>
      <c r="L8" s="292"/>
      <c r="M8" s="292"/>
      <c r="N8" s="292"/>
      <c r="O8" s="292"/>
      <c r="P8" s="292"/>
      <c r="Q8" s="293"/>
    </row>
    <row r="9" spans="2:17" ht="81.599999999999994" customHeight="1" x14ac:dyDescent="0.3">
      <c r="B9" s="294"/>
      <c r="C9" s="295"/>
      <c r="D9" s="295"/>
      <c r="E9" s="295"/>
      <c r="F9" s="295"/>
      <c r="G9" s="295"/>
      <c r="H9" s="295"/>
      <c r="I9" s="295"/>
      <c r="J9" s="295"/>
      <c r="K9" s="295"/>
      <c r="L9" s="295"/>
      <c r="M9" s="295"/>
      <c r="N9" s="295"/>
      <c r="O9" s="295"/>
      <c r="P9" s="295"/>
      <c r="Q9" s="296"/>
    </row>
    <row r="10" spans="2:17" ht="81" customHeight="1" thickBot="1" x14ac:dyDescent="0.35">
      <c r="B10" s="297"/>
      <c r="C10" s="298"/>
      <c r="D10" s="298"/>
      <c r="E10" s="298"/>
      <c r="F10" s="298"/>
      <c r="G10" s="298"/>
      <c r="H10" s="298"/>
      <c r="I10" s="298"/>
      <c r="J10" s="298"/>
      <c r="K10" s="298"/>
      <c r="L10" s="298"/>
      <c r="M10" s="298"/>
      <c r="N10" s="298"/>
      <c r="O10" s="298"/>
      <c r="P10" s="298"/>
      <c r="Q10" s="299"/>
    </row>
    <row r="11" spans="2:17" ht="15" thickBot="1" x14ac:dyDescent="0.35"/>
    <row r="12" spans="2:17" ht="29.4" customHeight="1" x14ac:dyDescent="0.3">
      <c r="B12" s="282" t="s">
        <v>2</v>
      </c>
      <c r="C12" s="283"/>
      <c r="D12" s="283"/>
      <c r="E12" s="283"/>
      <c r="F12" s="283"/>
      <c r="G12" s="283"/>
      <c r="H12" s="283"/>
      <c r="I12" s="283"/>
      <c r="J12" s="283"/>
      <c r="K12" s="283"/>
      <c r="L12" s="283"/>
      <c r="M12" s="283"/>
      <c r="N12" s="283"/>
      <c r="O12" s="283"/>
      <c r="P12" s="283"/>
      <c r="Q12" s="284"/>
    </row>
    <row r="13" spans="2:17" ht="33.6" customHeight="1" thickBot="1" x14ac:dyDescent="0.35">
      <c r="B13" s="288"/>
      <c r="C13" s="289"/>
      <c r="D13" s="289"/>
      <c r="E13" s="289"/>
      <c r="F13" s="289"/>
      <c r="G13" s="289"/>
      <c r="H13" s="289"/>
      <c r="I13" s="289"/>
      <c r="J13" s="289"/>
      <c r="K13" s="289"/>
      <c r="L13" s="289"/>
      <c r="M13" s="289"/>
      <c r="N13" s="289"/>
      <c r="O13" s="289"/>
      <c r="P13" s="289"/>
      <c r="Q13" s="290"/>
    </row>
    <row r="14" spans="2:17" ht="21.75" customHeight="1" thickBot="1" x14ac:dyDescent="0.35">
      <c r="B14" s="300" t="s">
        <v>3</v>
      </c>
      <c r="C14" s="301"/>
      <c r="D14" s="302"/>
      <c r="E14" s="311" t="s">
        <v>4</v>
      </c>
      <c r="F14" s="312"/>
      <c r="G14" s="312"/>
      <c r="H14" s="312"/>
      <c r="I14" s="312"/>
      <c r="J14" s="312"/>
      <c r="K14" s="312"/>
      <c r="L14" s="312"/>
      <c r="M14" s="312"/>
      <c r="N14" s="312"/>
      <c r="O14" s="72"/>
      <c r="P14" s="72"/>
      <c r="Q14" s="72"/>
    </row>
    <row r="15" spans="2:17" ht="21.75" customHeight="1" thickBot="1" x14ac:dyDescent="0.35">
      <c r="B15" s="309" t="s">
        <v>5</v>
      </c>
      <c r="C15" s="310"/>
      <c r="D15" s="310"/>
      <c r="E15" s="313" t="s">
        <v>6</v>
      </c>
      <c r="F15" s="314"/>
      <c r="G15" s="314"/>
      <c r="H15" s="314"/>
      <c r="I15" s="314"/>
      <c r="J15" s="314"/>
      <c r="K15" s="314"/>
      <c r="L15" s="314"/>
      <c r="M15" s="314"/>
      <c r="N15" s="314"/>
      <c r="O15" s="72"/>
      <c r="P15" s="72"/>
      <c r="Q15" s="72"/>
    </row>
    <row r="16" spans="2:17" ht="16.5" customHeight="1" x14ac:dyDescent="0.3">
      <c r="B16" s="303"/>
      <c r="C16" s="304"/>
      <c r="D16" s="305"/>
      <c r="E16" s="315" t="s">
        <v>7</v>
      </c>
      <c r="F16" s="316"/>
      <c r="G16" s="316"/>
      <c r="H16" s="316"/>
      <c r="I16" s="316"/>
      <c r="J16" s="316"/>
      <c r="K16" s="316"/>
      <c r="L16" s="316"/>
      <c r="M16" s="316"/>
      <c r="N16" s="316"/>
    </row>
    <row r="17" spans="2:14" ht="16.2" thickBot="1" x14ac:dyDescent="0.35">
      <c r="B17" s="306"/>
      <c r="C17" s="307"/>
      <c r="D17" s="308"/>
      <c r="E17" s="317" t="s">
        <v>8</v>
      </c>
      <c r="F17" s="318"/>
      <c r="G17" s="318"/>
      <c r="H17" s="318"/>
      <c r="I17" s="318"/>
      <c r="J17" s="318"/>
      <c r="K17" s="318"/>
      <c r="L17" s="318"/>
      <c r="M17" s="318"/>
      <c r="N17" s="318"/>
    </row>
    <row r="20" spans="2:14" ht="15.6" x14ac:dyDescent="0.3">
      <c r="B20" s="201"/>
      <c r="C20" s="201"/>
      <c r="D20" s="201"/>
      <c r="E20" s="201"/>
      <c r="F20" s="201"/>
      <c r="G20" s="201"/>
      <c r="H20" s="201"/>
      <c r="I20" s="201"/>
      <c r="J20" s="201"/>
      <c r="K20" s="201"/>
      <c r="L20" s="201"/>
      <c r="M20" s="201"/>
      <c r="N20" s="201"/>
    </row>
    <row r="21" spans="2:14" ht="15.6" x14ac:dyDescent="0.3">
      <c r="B21" s="201"/>
      <c r="C21" s="201"/>
      <c r="D21" s="201"/>
      <c r="E21" s="201"/>
      <c r="F21" s="201"/>
      <c r="G21" s="201"/>
      <c r="H21" s="201"/>
      <c r="I21" s="201"/>
      <c r="J21" s="201"/>
      <c r="K21" s="201"/>
      <c r="L21" s="201"/>
      <c r="M21" s="201"/>
      <c r="N21" s="201"/>
    </row>
    <row r="22" spans="2:14" ht="15.6" x14ac:dyDescent="0.3">
      <c r="B22" s="201"/>
      <c r="C22" s="201"/>
      <c r="D22" s="201"/>
      <c r="E22" s="201"/>
      <c r="F22" s="201"/>
      <c r="G22" s="201"/>
      <c r="H22" s="201"/>
      <c r="I22" s="201"/>
      <c r="J22" s="201"/>
      <c r="K22" s="201"/>
      <c r="L22" s="201"/>
      <c r="M22" s="201"/>
      <c r="N22" s="201"/>
    </row>
    <row r="23" spans="2:14" ht="15.6" x14ac:dyDescent="0.3">
      <c r="B23" s="201"/>
      <c r="C23" s="201"/>
      <c r="D23" s="201"/>
      <c r="E23" s="201"/>
      <c r="F23" s="201"/>
      <c r="G23" s="201"/>
      <c r="H23" s="201"/>
      <c r="I23" s="201"/>
      <c r="J23" s="201"/>
      <c r="K23" s="201"/>
      <c r="L23" s="201"/>
      <c r="M23" s="201"/>
      <c r="N23" s="201"/>
    </row>
    <row r="24" spans="2:14" ht="15.6" x14ac:dyDescent="0.3">
      <c r="B24" s="201"/>
      <c r="C24" s="201"/>
      <c r="D24" s="201"/>
      <c r="E24" s="201"/>
      <c r="F24" s="201"/>
      <c r="G24" s="201"/>
      <c r="H24" s="201"/>
      <c r="I24" s="201"/>
      <c r="J24" s="201"/>
      <c r="K24" s="201"/>
      <c r="L24" s="201"/>
      <c r="M24" s="201"/>
      <c r="N24" s="201"/>
    </row>
    <row r="25" spans="2:14" ht="15.6" x14ac:dyDescent="0.3">
      <c r="B25" s="201"/>
      <c r="C25" s="201"/>
      <c r="D25" s="201"/>
      <c r="E25" s="201"/>
      <c r="F25" s="201"/>
      <c r="G25" s="201"/>
      <c r="H25" s="201"/>
      <c r="I25" s="201"/>
      <c r="J25" s="201"/>
      <c r="K25" s="201"/>
      <c r="L25" s="201"/>
      <c r="M25" s="201"/>
      <c r="N25" s="201"/>
    </row>
    <row r="26" spans="2:14" ht="15.6" x14ac:dyDescent="0.3">
      <c r="B26" s="201"/>
      <c r="C26" s="201"/>
      <c r="D26" s="201"/>
      <c r="E26" s="201"/>
      <c r="F26" s="201"/>
      <c r="G26" s="201"/>
      <c r="H26" s="201"/>
      <c r="I26" s="201"/>
      <c r="J26" s="201"/>
      <c r="K26" s="201"/>
      <c r="L26" s="201"/>
      <c r="M26" s="201"/>
      <c r="N26" s="201"/>
    </row>
    <row r="27" spans="2:14" ht="15.6" x14ac:dyDescent="0.3">
      <c r="B27" s="201"/>
      <c r="C27" s="201"/>
      <c r="D27" s="201"/>
      <c r="E27" s="201"/>
      <c r="F27" s="201"/>
      <c r="G27" s="201"/>
      <c r="H27" s="201"/>
      <c r="I27" s="201"/>
      <c r="J27" s="201"/>
      <c r="K27" s="201"/>
      <c r="L27" s="201"/>
      <c r="M27" s="201"/>
      <c r="N27" s="201"/>
    </row>
    <row r="28" spans="2:14" ht="15.6" x14ac:dyDescent="0.3">
      <c r="B28" s="201"/>
      <c r="C28" s="201"/>
      <c r="D28" s="201"/>
      <c r="E28" s="201"/>
      <c r="F28" s="201"/>
      <c r="G28" s="201"/>
      <c r="H28" s="201"/>
      <c r="I28" s="201"/>
      <c r="J28" s="201"/>
      <c r="K28" s="201"/>
      <c r="L28" s="201"/>
      <c r="M28" s="201"/>
      <c r="N28" s="201"/>
    </row>
  </sheetData>
  <sheetProtection algorithmName="SHA-512" hashValue="7v6fMCJgwk1Qlvvlv7VUBFVc61EXSoO0TRR+GGNiIasHsww5jHvLaPNBJzFhsl13yn7bUKsJcv9ceuFHSFpo5A==" saltValue="CnLrzP6pMWJxn/NmAv3+YQ==" spinCount="100000" sheet="1" objects="1" scenarios="1"/>
  <mergeCells count="10">
    <mergeCell ref="B2:Q6"/>
    <mergeCell ref="B8:Q10"/>
    <mergeCell ref="B12:Q13"/>
    <mergeCell ref="B14:D14"/>
    <mergeCell ref="B16:D17"/>
    <mergeCell ref="B15:D15"/>
    <mergeCell ref="E14:N14"/>
    <mergeCell ref="E15:N15"/>
    <mergeCell ref="E16:N16"/>
    <mergeCell ref="E17:N17"/>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8AFD-3765-4EF7-AB71-E2D79A864726}">
  <sheetPr codeName="Sheet13">
    <tabColor rgb="FFFF3300"/>
  </sheetPr>
  <dimension ref="A1:E23"/>
  <sheetViews>
    <sheetView workbookViewId="0">
      <selection activeCell="E21" sqref="E21:N21"/>
    </sheetView>
  </sheetViews>
  <sheetFormatPr defaultColWidth="8.88671875" defaultRowHeight="14.4" x14ac:dyDescent="0.3"/>
  <cols>
    <col min="5" max="5" width="8.88671875" customWidth="1"/>
  </cols>
  <sheetData>
    <row r="1" spans="1:5" ht="48.6" customHeight="1" thickBot="1" x14ac:dyDescent="0.35">
      <c r="A1" s="361" t="s">
        <v>231</v>
      </c>
      <c r="B1" s="361"/>
      <c r="D1" s="361" t="s">
        <v>232</v>
      </c>
      <c r="E1" s="361"/>
    </row>
    <row r="2" spans="1:5" ht="15" thickBot="1" x14ac:dyDescent="0.35">
      <c r="A2" s="39" t="s">
        <v>228</v>
      </c>
      <c r="B2" s="39" t="s">
        <v>229</v>
      </c>
      <c r="D2" s="39" t="s">
        <v>228</v>
      </c>
      <c r="E2" s="39" t="s">
        <v>229</v>
      </c>
    </row>
    <row r="3" spans="1:5" ht="15" thickBot="1" x14ac:dyDescent="0.35">
      <c r="A3" s="148">
        <v>5</v>
      </c>
      <c r="B3" s="40">
        <v>0.05</v>
      </c>
      <c r="D3" s="148">
        <v>5</v>
      </c>
      <c r="E3" s="40">
        <f>B3-0.005</f>
        <v>4.5000000000000005E-2</v>
      </c>
    </row>
    <row r="4" spans="1:5" ht="15" thickBot="1" x14ac:dyDescent="0.35">
      <c r="A4" s="148">
        <v>6</v>
      </c>
      <c r="B4" s="40">
        <v>5.0500000000000003E-2</v>
      </c>
      <c r="D4" s="148">
        <v>6</v>
      </c>
      <c r="E4" s="40">
        <f t="shared" ref="E4:E23" si="0">B4-0.005</f>
        <v>4.5500000000000006E-2</v>
      </c>
    </row>
    <row r="5" spans="1:5" ht="15" thickBot="1" x14ac:dyDescent="0.35">
      <c r="A5" s="148">
        <v>7</v>
      </c>
      <c r="B5" s="40">
        <v>5.0999999999999997E-2</v>
      </c>
      <c r="D5" s="148">
        <v>7</v>
      </c>
      <c r="E5" s="40">
        <f t="shared" si="0"/>
        <v>4.5999999999999999E-2</v>
      </c>
    </row>
    <row r="6" spans="1:5" ht="15" thickBot="1" x14ac:dyDescent="0.35">
      <c r="A6" s="148">
        <v>8</v>
      </c>
      <c r="B6" s="40">
        <v>5.1499999999999997E-2</v>
      </c>
      <c r="D6" s="148">
        <v>8</v>
      </c>
      <c r="E6" s="40">
        <f t="shared" si="0"/>
        <v>4.65E-2</v>
      </c>
    </row>
    <row r="7" spans="1:5" ht="15" thickBot="1" x14ac:dyDescent="0.35">
      <c r="A7" s="148">
        <v>9</v>
      </c>
      <c r="B7" s="40">
        <v>5.1999999999999998E-2</v>
      </c>
      <c r="D7" s="148">
        <v>9</v>
      </c>
      <c r="E7" s="40">
        <f t="shared" si="0"/>
        <v>4.7E-2</v>
      </c>
    </row>
    <row r="8" spans="1:5" ht="15" thickBot="1" x14ac:dyDescent="0.35">
      <c r="A8" s="148">
        <v>10</v>
      </c>
      <c r="B8" s="40">
        <v>5.2499999999999998E-2</v>
      </c>
      <c r="D8" s="148">
        <v>10</v>
      </c>
      <c r="E8" s="40">
        <f t="shared" si="0"/>
        <v>4.7500000000000001E-2</v>
      </c>
    </row>
    <row r="9" spans="1:5" ht="15" thickBot="1" x14ac:dyDescent="0.35">
      <c r="A9" s="148">
        <v>11</v>
      </c>
      <c r="B9" s="40">
        <v>5.2999999999999999E-2</v>
      </c>
      <c r="D9" s="148">
        <v>11</v>
      </c>
      <c r="E9" s="40">
        <f t="shared" si="0"/>
        <v>4.8000000000000001E-2</v>
      </c>
    </row>
    <row r="10" spans="1:5" ht="15" thickBot="1" x14ac:dyDescent="0.35">
      <c r="A10" s="148">
        <v>12</v>
      </c>
      <c r="B10" s="40">
        <v>5.3499999999999999E-2</v>
      </c>
      <c r="D10" s="148">
        <v>12</v>
      </c>
      <c r="E10" s="40">
        <f t="shared" si="0"/>
        <v>4.8500000000000001E-2</v>
      </c>
    </row>
    <row r="11" spans="1:5" ht="15" thickBot="1" x14ac:dyDescent="0.35">
      <c r="A11" s="148">
        <v>13</v>
      </c>
      <c r="B11" s="40">
        <v>5.3999999999999999E-2</v>
      </c>
      <c r="D11" s="148">
        <v>13</v>
      </c>
      <c r="E11" s="40">
        <f t="shared" si="0"/>
        <v>4.9000000000000002E-2</v>
      </c>
    </row>
    <row r="12" spans="1:5" ht="15" thickBot="1" x14ac:dyDescent="0.35">
      <c r="A12" s="148">
        <v>14</v>
      </c>
      <c r="B12" s="40">
        <v>5.45E-2</v>
      </c>
      <c r="D12" s="148">
        <v>14</v>
      </c>
      <c r="E12" s="40">
        <f t="shared" si="0"/>
        <v>4.9500000000000002E-2</v>
      </c>
    </row>
    <row r="13" spans="1:5" ht="15" thickBot="1" x14ac:dyDescent="0.35">
      <c r="A13" s="148">
        <v>15</v>
      </c>
      <c r="B13" s="40">
        <v>5.5E-2</v>
      </c>
      <c r="D13" s="148">
        <v>15</v>
      </c>
      <c r="E13" s="40">
        <f t="shared" si="0"/>
        <v>0.05</v>
      </c>
    </row>
    <row r="14" spans="1:5" ht="15" thickBot="1" x14ac:dyDescent="0.35">
      <c r="A14" s="148">
        <v>16</v>
      </c>
      <c r="B14" s="40">
        <v>5.5500000000000001E-2</v>
      </c>
      <c r="D14" s="148">
        <v>16</v>
      </c>
      <c r="E14" s="40">
        <f t="shared" si="0"/>
        <v>5.0500000000000003E-2</v>
      </c>
    </row>
    <row r="15" spans="1:5" ht="15" thickBot="1" x14ac:dyDescent="0.35">
      <c r="A15" s="148">
        <v>17</v>
      </c>
      <c r="B15" s="40">
        <v>5.6000000000000001E-2</v>
      </c>
      <c r="D15" s="148">
        <v>17</v>
      </c>
      <c r="E15" s="40">
        <f t="shared" si="0"/>
        <v>5.1000000000000004E-2</v>
      </c>
    </row>
    <row r="16" spans="1:5" ht="15" thickBot="1" x14ac:dyDescent="0.35">
      <c r="A16" s="148">
        <v>18</v>
      </c>
      <c r="B16" s="40">
        <v>5.6500000000000002E-2</v>
      </c>
      <c r="D16" s="148">
        <v>18</v>
      </c>
      <c r="E16" s="40">
        <f t="shared" si="0"/>
        <v>5.1500000000000004E-2</v>
      </c>
    </row>
    <row r="17" spans="1:5" ht="15" thickBot="1" x14ac:dyDescent="0.35">
      <c r="A17" s="148">
        <v>19</v>
      </c>
      <c r="B17" s="40">
        <v>5.7000000000000002E-2</v>
      </c>
      <c r="D17" s="148">
        <v>19</v>
      </c>
      <c r="E17" s="40">
        <f t="shared" si="0"/>
        <v>5.2000000000000005E-2</v>
      </c>
    </row>
    <row r="18" spans="1:5" ht="15" thickBot="1" x14ac:dyDescent="0.35">
      <c r="A18" s="148">
        <v>20</v>
      </c>
      <c r="B18" s="40">
        <v>5.7500000000000002E-2</v>
      </c>
      <c r="D18" s="148">
        <v>20</v>
      </c>
      <c r="E18" s="40">
        <f t="shared" si="0"/>
        <v>5.2500000000000005E-2</v>
      </c>
    </row>
    <row r="19" spans="1:5" ht="15" thickBot="1" x14ac:dyDescent="0.35">
      <c r="A19" s="148">
        <v>21</v>
      </c>
      <c r="B19" s="40">
        <v>5.8000000000000003E-2</v>
      </c>
      <c r="D19" s="148">
        <v>21</v>
      </c>
      <c r="E19" s="40">
        <f t="shared" si="0"/>
        <v>5.3000000000000005E-2</v>
      </c>
    </row>
    <row r="20" spans="1:5" ht="15" thickBot="1" x14ac:dyDescent="0.35">
      <c r="A20" s="148">
        <v>22</v>
      </c>
      <c r="B20" s="40">
        <v>5.8500000000000003E-2</v>
      </c>
      <c r="D20" s="148">
        <v>22</v>
      </c>
      <c r="E20" s="40">
        <f t="shared" si="0"/>
        <v>5.3500000000000006E-2</v>
      </c>
    </row>
    <row r="21" spans="1:5" ht="15" thickBot="1" x14ac:dyDescent="0.35">
      <c r="A21" s="148">
        <v>23</v>
      </c>
      <c r="B21" s="40">
        <v>5.8999999999999997E-2</v>
      </c>
      <c r="D21" s="148">
        <v>23</v>
      </c>
      <c r="E21" s="40">
        <f t="shared" si="0"/>
        <v>5.3999999999999999E-2</v>
      </c>
    </row>
    <row r="22" spans="1:5" ht="15" thickBot="1" x14ac:dyDescent="0.35">
      <c r="A22" s="148">
        <v>24</v>
      </c>
      <c r="B22" s="40">
        <v>5.9499999999999997E-2</v>
      </c>
      <c r="D22" s="148">
        <v>24</v>
      </c>
      <c r="E22" s="40">
        <f t="shared" si="0"/>
        <v>5.45E-2</v>
      </c>
    </row>
    <row r="23" spans="1:5" ht="15" thickBot="1" x14ac:dyDescent="0.35">
      <c r="A23" s="148">
        <v>25</v>
      </c>
      <c r="B23" s="40">
        <v>5.9499999999999997E-2</v>
      </c>
      <c r="D23" s="148">
        <v>25</v>
      </c>
      <c r="E23" s="40">
        <f t="shared" si="0"/>
        <v>5.45E-2</v>
      </c>
    </row>
  </sheetData>
  <mergeCells count="2">
    <mergeCell ref="A1:B1"/>
    <mergeCell ref="D1:E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1F017-4E09-42E0-94AF-CCF0C8842D91}">
  <sheetPr codeName="Sheet15">
    <tabColor rgb="FF00B0F0"/>
  </sheetPr>
  <dimension ref="A1:V7"/>
  <sheetViews>
    <sheetView topLeftCell="A4" zoomScale="83" workbookViewId="0">
      <selection activeCell="M50" sqref="M50"/>
    </sheetView>
  </sheetViews>
  <sheetFormatPr defaultRowHeight="14.4" x14ac:dyDescent="0.3"/>
  <cols>
    <col min="1" max="1" width="13.44140625" style="37" customWidth="1"/>
    <col min="2" max="2" width="18.6640625" bestFit="1" customWidth="1"/>
    <col min="11" max="11" width="4.6640625" customWidth="1"/>
    <col min="12" max="12" width="15.88671875" bestFit="1" customWidth="1"/>
    <col min="13" max="13" width="24.6640625" bestFit="1" customWidth="1"/>
    <col min="14" max="22" width="11" customWidth="1"/>
  </cols>
  <sheetData>
    <row r="1" spans="2:22" ht="15" thickBot="1" x14ac:dyDescent="0.35">
      <c r="B1" s="117"/>
      <c r="D1" s="118"/>
      <c r="E1" s="117"/>
      <c r="G1" s="118"/>
      <c r="H1" s="119"/>
    </row>
    <row r="2" spans="2:22" ht="16.2" thickBot="1" x14ac:dyDescent="0.35">
      <c r="L2" s="371" t="s">
        <v>233</v>
      </c>
      <c r="M2" s="372"/>
      <c r="N2" s="25"/>
      <c r="O2" s="25"/>
      <c r="P2" s="25"/>
      <c r="Q2" s="25"/>
      <c r="R2" s="25"/>
      <c r="S2" s="25"/>
      <c r="T2" s="25"/>
      <c r="U2" s="25"/>
      <c r="V2" s="25"/>
    </row>
    <row r="3" spans="2:22" ht="15.6" x14ac:dyDescent="0.3">
      <c r="L3" s="122" t="s">
        <v>234</v>
      </c>
      <c r="M3" s="123" t="s">
        <v>235</v>
      </c>
      <c r="N3" s="362" t="s">
        <v>236</v>
      </c>
      <c r="O3" s="363"/>
      <c r="P3" s="363"/>
      <c r="Q3" s="363"/>
      <c r="R3" s="363"/>
      <c r="S3" s="363"/>
      <c r="T3" s="363"/>
      <c r="U3" s="363"/>
      <c r="V3" s="364"/>
    </row>
    <row r="4" spans="2:22" ht="8.25" customHeight="1" x14ac:dyDescent="0.3">
      <c r="L4" s="124"/>
      <c r="M4" s="125"/>
      <c r="N4" s="25"/>
      <c r="O4" s="25"/>
      <c r="P4" s="25"/>
      <c r="Q4" s="25"/>
      <c r="R4" s="25"/>
      <c r="S4" s="25"/>
      <c r="T4" s="25"/>
      <c r="U4" s="25"/>
      <c r="V4" s="126"/>
    </row>
    <row r="5" spans="2:22" ht="15.6" x14ac:dyDescent="0.3">
      <c r="L5" s="127" t="s">
        <v>237</v>
      </c>
      <c r="M5" s="120">
        <f>0.0735+0.013622+0.009298-0.000898</f>
        <v>9.5521999999999996E-2</v>
      </c>
      <c r="N5" s="365" t="s">
        <v>238</v>
      </c>
      <c r="O5" s="366"/>
      <c r="P5" s="366"/>
      <c r="Q5" s="366"/>
      <c r="R5" s="366"/>
      <c r="S5" s="366"/>
      <c r="T5" s="366"/>
      <c r="U5" s="366"/>
      <c r="V5" s="367"/>
    </row>
    <row r="6" spans="2:22" ht="8.25" customHeight="1" x14ac:dyDescent="0.3">
      <c r="L6" s="124"/>
      <c r="M6" s="125"/>
      <c r="N6" s="25"/>
      <c r="O6" s="25"/>
      <c r="P6" s="25"/>
      <c r="Q6" s="25"/>
      <c r="R6" s="25"/>
      <c r="S6" s="25"/>
      <c r="T6" s="25"/>
      <c r="U6" s="25"/>
      <c r="V6" s="126"/>
    </row>
    <row r="7" spans="2:22" ht="16.2" thickBot="1" x14ac:dyDescent="0.35">
      <c r="L7" s="128" t="s">
        <v>239</v>
      </c>
      <c r="M7" s="121">
        <f>4.25+11.34+2.25</f>
        <v>17.84</v>
      </c>
      <c r="N7" s="368" t="s">
        <v>240</v>
      </c>
      <c r="O7" s="369"/>
      <c r="P7" s="369"/>
      <c r="Q7" s="369"/>
      <c r="R7" s="369"/>
      <c r="S7" s="369"/>
      <c r="T7" s="369"/>
      <c r="U7" s="369"/>
      <c r="V7" s="370"/>
    </row>
  </sheetData>
  <mergeCells count="4">
    <mergeCell ref="N3:V3"/>
    <mergeCell ref="N5:V5"/>
    <mergeCell ref="N7:V7"/>
    <mergeCell ref="L2:M2"/>
  </mergeCells>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1C9D-6DA9-4883-8AC9-8986AF6F4AEB}">
  <sheetPr codeName="Sheet3">
    <tabColor rgb="FF00B0F0"/>
  </sheetPr>
  <dimension ref="M1"/>
  <sheetViews>
    <sheetView workbookViewId="0">
      <selection activeCell="E21" sqref="E21:N21"/>
    </sheetView>
  </sheetViews>
  <sheetFormatPr defaultColWidth="8.88671875" defaultRowHeight="14.4" x14ac:dyDescent="0.3"/>
  <sheetData>
    <row r="1" spans="13:13" x14ac:dyDescent="0.3">
      <c r="M1" t="s">
        <v>241</v>
      </c>
    </row>
  </sheetData>
  <sheetProtection algorithmName="SHA-512" hashValue="cdsu6ivbDJFa+QCibCLGK92XeBEJqBCxqfqVIk0p6dcWdEHvd5J7hLk6FCohGG/tB9PpXww2jWGhdvXrl68JQQ==" saltValue="H/cM/dEXpt3U5wjJTCND7w==" spinCount="100000" sheet="1" objects="1" scenarios="1"/>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66"/>
  </sheetPr>
  <dimension ref="B1:W84"/>
  <sheetViews>
    <sheetView topLeftCell="A9" zoomScale="90" zoomScaleNormal="90" workbookViewId="0">
      <selection activeCell="L33" sqref="L33"/>
    </sheetView>
  </sheetViews>
  <sheetFormatPr defaultColWidth="9.109375" defaultRowHeight="13.8" x14ac:dyDescent="0.25"/>
  <cols>
    <col min="1" max="1" width="2.88671875" style="25" customWidth="1"/>
    <col min="2" max="2" width="73.6640625" style="25" customWidth="1"/>
    <col min="3" max="3" width="16.44140625" style="31" customWidth="1"/>
    <col min="4" max="4" width="17.5546875" style="25" customWidth="1"/>
    <col min="5" max="5" width="9.109375" style="31"/>
    <col min="6" max="6" width="10.109375" style="31" bestFit="1" customWidth="1"/>
    <col min="7" max="7" width="9.109375" style="31"/>
    <col min="8" max="8" width="10.109375" style="31" bestFit="1" customWidth="1"/>
    <col min="9" max="14" width="9.109375" style="31"/>
    <col min="15" max="22" width="9.109375" style="25"/>
    <col min="23" max="23" width="9.109375" style="26"/>
    <col min="24" max="16384" width="9.109375" style="25"/>
  </cols>
  <sheetData>
    <row r="1" spans="2:23" x14ac:dyDescent="0.25">
      <c r="B1" s="195" t="s">
        <v>9</v>
      </c>
    </row>
    <row r="2" spans="2:23" x14ac:dyDescent="0.25">
      <c r="D2" s="31"/>
      <c r="N2" s="25"/>
      <c r="V2" s="26" t="s">
        <v>10</v>
      </c>
      <c r="W2" s="25"/>
    </row>
    <row r="3" spans="2:23" ht="15" customHeight="1" x14ac:dyDescent="0.25">
      <c r="B3" s="44" t="s">
        <v>11</v>
      </c>
      <c r="C3" s="41"/>
      <c r="D3" s="31"/>
      <c r="N3" s="25"/>
      <c r="V3" s="26" t="s">
        <v>12</v>
      </c>
      <c r="W3" s="25"/>
    </row>
    <row r="4" spans="2:23" ht="15.75" customHeight="1" x14ac:dyDescent="0.25">
      <c r="B4" s="42"/>
      <c r="C4" s="41"/>
      <c r="D4" s="31"/>
      <c r="N4" s="25"/>
      <c r="V4" s="26"/>
      <c r="W4" s="25"/>
    </row>
    <row r="5" spans="2:23" ht="14.7" customHeight="1" x14ac:dyDescent="0.25">
      <c r="D5" s="31"/>
      <c r="N5" s="25"/>
      <c r="V5" s="26"/>
      <c r="W5" s="25"/>
    </row>
    <row r="6" spans="2:23" ht="14.7" customHeight="1" thickBot="1" x14ac:dyDescent="0.35">
      <c r="B6" s="52" t="s">
        <v>13</v>
      </c>
      <c r="C6" s="43"/>
      <c r="D6" s="31"/>
      <c r="N6" s="25"/>
      <c r="V6" s="26"/>
      <c r="W6" s="25"/>
    </row>
    <row r="7" spans="2:23" ht="14.7" customHeight="1" x14ac:dyDescent="0.25">
      <c r="B7" s="28"/>
      <c r="C7" s="30"/>
      <c r="D7" s="31"/>
      <c r="N7" s="25"/>
      <c r="V7" s="26"/>
      <c r="W7" s="25"/>
    </row>
    <row r="8" spans="2:23" ht="14.7" customHeight="1" x14ac:dyDescent="0.25">
      <c r="B8" s="47" t="s">
        <v>14</v>
      </c>
      <c r="C8" s="202"/>
      <c r="D8" s="31"/>
      <c r="N8" s="25"/>
      <c r="V8" s="26"/>
      <c r="W8" s="25"/>
    </row>
    <row r="9" spans="2:23" ht="14.7" customHeight="1" x14ac:dyDescent="0.25">
      <c r="B9" s="46" t="s">
        <v>15</v>
      </c>
      <c r="C9" s="111"/>
      <c r="D9" s="31"/>
      <c r="N9" s="25"/>
      <c r="V9" s="26"/>
      <c r="W9" s="25"/>
    </row>
    <row r="10" spans="2:23" ht="14.7" customHeight="1" x14ac:dyDescent="0.25">
      <c r="B10" s="47" t="s">
        <v>16</v>
      </c>
      <c r="C10" s="111"/>
      <c r="D10" s="31"/>
      <c r="N10" s="25"/>
      <c r="V10" s="26"/>
      <c r="W10" s="25"/>
    </row>
    <row r="11" spans="2:23" ht="14.7" customHeight="1" x14ac:dyDescent="0.25">
      <c r="B11" s="46" t="s">
        <v>17</v>
      </c>
      <c r="C11" s="111"/>
      <c r="D11" s="31"/>
      <c r="N11" s="25"/>
      <c r="V11" s="26"/>
      <c r="W11" s="25"/>
    </row>
    <row r="12" spans="2:23" ht="14.7" customHeight="1" x14ac:dyDescent="0.25">
      <c r="B12" s="47" t="s">
        <v>18</v>
      </c>
      <c r="C12" s="141" t="s">
        <v>19</v>
      </c>
      <c r="D12" s="31"/>
      <c r="N12" s="25"/>
      <c r="V12" s="26"/>
      <c r="W12" s="25"/>
    </row>
    <row r="13" spans="2:23" ht="14.7" customHeight="1" x14ac:dyDescent="0.25">
      <c r="B13" s="46" t="s">
        <v>20</v>
      </c>
      <c r="C13" s="203"/>
      <c r="D13" s="31"/>
      <c r="N13" s="25"/>
      <c r="V13" s="26"/>
      <c r="W13" s="25"/>
    </row>
    <row r="14" spans="2:23" ht="14.7" customHeight="1" x14ac:dyDescent="0.25">
      <c r="B14" s="47" t="s">
        <v>21</v>
      </c>
      <c r="C14" s="204"/>
      <c r="D14" s="107" t="s">
        <v>22</v>
      </c>
      <c r="E14" s="30"/>
      <c r="H14" s="106"/>
      <c r="N14" s="25"/>
      <c r="V14" s="26"/>
      <c r="W14" s="25"/>
    </row>
    <row r="15" spans="2:23" ht="14.7" customHeight="1" x14ac:dyDescent="0.25">
      <c r="B15" s="46" t="s">
        <v>23</v>
      </c>
      <c r="C15" s="205"/>
      <c r="D15" s="107" t="s">
        <v>24</v>
      </c>
      <c r="E15" s="30"/>
      <c r="H15" s="106"/>
      <c r="N15" s="25"/>
      <c r="V15" s="26"/>
      <c r="W15" s="25"/>
    </row>
    <row r="16" spans="2:23" ht="14.7" customHeight="1" x14ac:dyDescent="0.25">
      <c r="B16" s="47" t="s">
        <v>25</v>
      </c>
      <c r="C16" s="111"/>
      <c r="D16" s="107" t="s">
        <v>26</v>
      </c>
      <c r="E16" s="30"/>
      <c r="H16" s="106"/>
      <c r="N16" s="25"/>
      <c r="V16" s="26"/>
      <c r="W16" s="25"/>
    </row>
    <row r="17" spans="2:23" ht="14.7" customHeight="1" x14ac:dyDescent="0.25">
      <c r="B17" s="46" t="s">
        <v>27</v>
      </c>
      <c r="C17" s="111"/>
      <c r="D17" s="107" t="s">
        <v>26</v>
      </c>
      <c r="E17" s="30"/>
      <c r="H17" s="106"/>
      <c r="N17" s="25"/>
      <c r="V17" s="26"/>
      <c r="W17" s="25"/>
    </row>
    <row r="18" spans="2:23" ht="14.7" customHeight="1" x14ac:dyDescent="0.25">
      <c r="B18" s="29"/>
      <c r="C18" s="25"/>
      <c r="D18" s="31"/>
      <c r="N18" s="25"/>
      <c r="V18" s="26"/>
      <c r="W18" s="25"/>
    </row>
    <row r="19" spans="2:23" ht="14.7" customHeight="1" thickBot="1" x14ac:dyDescent="0.35">
      <c r="B19" s="52" t="s">
        <v>28</v>
      </c>
      <c r="C19" s="43"/>
      <c r="D19" s="31"/>
      <c r="N19" s="25"/>
      <c r="V19" s="26"/>
      <c r="W19" s="25"/>
    </row>
    <row r="20" spans="2:23" ht="14.7" customHeight="1" x14ac:dyDescent="0.25">
      <c r="B20" s="29"/>
      <c r="C20" s="33"/>
      <c r="D20" s="31"/>
      <c r="N20" s="25"/>
      <c r="V20" s="26"/>
      <c r="W20" s="25"/>
    </row>
    <row r="21" spans="2:23" ht="14.7" customHeight="1" x14ac:dyDescent="0.25">
      <c r="B21" s="48" t="s">
        <v>29</v>
      </c>
      <c r="C21" s="206"/>
      <c r="D21" s="107" t="s">
        <v>30</v>
      </c>
      <c r="N21" s="25"/>
      <c r="V21" s="26"/>
      <c r="W21" s="25"/>
    </row>
    <row r="22" spans="2:23" ht="14.7" customHeight="1" x14ac:dyDescent="0.25">
      <c r="B22" s="45" t="s">
        <v>31</v>
      </c>
      <c r="C22" s="206"/>
      <c r="D22" s="107" t="s">
        <v>32</v>
      </c>
      <c r="N22" s="25"/>
      <c r="V22" s="26"/>
      <c r="W22" s="25"/>
    </row>
    <row r="23" spans="2:23" ht="14.7" customHeight="1" x14ac:dyDescent="0.25">
      <c r="B23" s="48" t="s">
        <v>33</v>
      </c>
      <c r="C23" s="206"/>
      <c r="D23" s="107" t="s">
        <v>26</v>
      </c>
      <c r="N23" s="25"/>
      <c r="V23" s="26"/>
      <c r="W23" s="25"/>
    </row>
    <row r="24" spans="2:23" ht="14.7" customHeight="1" x14ac:dyDescent="0.25">
      <c r="B24" s="45" t="s">
        <v>34</v>
      </c>
      <c r="C24" s="206"/>
      <c r="D24" s="107" t="s">
        <v>26</v>
      </c>
      <c r="N24" s="25"/>
      <c r="V24" s="26"/>
      <c r="W24" s="25"/>
    </row>
    <row r="25" spans="2:23" ht="14.7" customHeight="1" x14ac:dyDescent="0.25">
      <c r="B25" s="48" t="s">
        <v>35</v>
      </c>
      <c r="C25" s="207"/>
      <c r="D25" s="107" t="s">
        <v>32</v>
      </c>
      <c r="E25" s="30"/>
      <c r="M25" s="30"/>
      <c r="N25" s="25"/>
      <c r="V25" s="26"/>
      <c r="W25" s="25"/>
    </row>
    <row r="26" spans="2:23" ht="14.7" customHeight="1" x14ac:dyDescent="0.25">
      <c r="B26" s="45" t="s">
        <v>36</v>
      </c>
      <c r="C26" s="207"/>
      <c r="D26" s="107" t="s">
        <v>32</v>
      </c>
      <c r="E26" s="30"/>
      <c r="M26" s="30"/>
      <c r="N26" s="25"/>
      <c r="V26" s="26"/>
      <c r="W26" s="25"/>
    </row>
    <row r="27" spans="2:23" ht="14.7" customHeight="1" x14ac:dyDescent="0.25">
      <c r="B27" s="48" t="s">
        <v>37</v>
      </c>
      <c r="C27" s="207"/>
      <c r="D27" s="107" t="s">
        <v>38</v>
      </c>
      <c r="E27" s="30"/>
      <c r="M27" s="30"/>
      <c r="N27" s="25"/>
      <c r="V27" s="26"/>
      <c r="W27" s="25"/>
    </row>
    <row r="28" spans="2:23" ht="14.7" customHeight="1" x14ac:dyDescent="0.25">
      <c r="B28" s="45" t="s">
        <v>39</v>
      </c>
      <c r="C28" s="207"/>
      <c r="D28" s="107" t="s">
        <v>40</v>
      </c>
      <c r="E28" s="30"/>
      <c r="M28" s="30"/>
      <c r="N28" s="25"/>
      <c r="V28" s="26"/>
      <c r="W28" s="25"/>
    </row>
    <row r="29" spans="2:23" ht="14.7" customHeight="1" x14ac:dyDescent="0.25">
      <c r="B29" s="138" t="s">
        <v>41</v>
      </c>
      <c r="C29" s="110">
        <v>2.9899999999999999E-2</v>
      </c>
      <c r="D29" s="107" t="s">
        <v>42</v>
      </c>
      <c r="E29" s="30"/>
      <c r="M29" s="30"/>
      <c r="N29" s="25"/>
      <c r="V29" s="26"/>
      <c r="W29" s="25"/>
    </row>
    <row r="30" spans="2:23" ht="14.7" customHeight="1" x14ac:dyDescent="0.25">
      <c r="B30" s="138" t="s">
        <v>43</v>
      </c>
      <c r="C30" s="149">
        <v>4.4999999999999998E-2</v>
      </c>
      <c r="D30" s="107" t="s">
        <v>44</v>
      </c>
      <c r="E30" s="30"/>
      <c r="M30" s="30"/>
      <c r="N30" s="25"/>
      <c r="V30" s="26"/>
      <c r="W30" s="25"/>
    </row>
    <row r="31" spans="2:23" ht="14.7" customHeight="1" x14ac:dyDescent="0.25">
      <c r="B31" s="29"/>
      <c r="D31" s="30"/>
      <c r="E31" s="30"/>
      <c r="M31" s="30"/>
      <c r="N31" s="25"/>
      <c r="V31" s="26"/>
      <c r="W31" s="25"/>
    </row>
    <row r="32" spans="2:23" ht="14.7" customHeight="1" thickBot="1" x14ac:dyDescent="0.35">
      <c r="B32" s="52" t="s">
        <v>45</v>
      </c>
      <c r="C32" s="43"/>
      <c r="D32" s="30"/>
      <c r="E32" s="30"/>
      <c r="M32" s="30"/>
      <c r="N32" s="25"/>
      <c r="V32" s="26"/>
      <c r="W32" s="25"/>
    </row>
    <row r="33" spans="2:23" ht="14.7" customHeight="1" x14ac:dyDescent="0.25">
      <c r="B33" s="28"/>
      <c r="C33" s="30"/>
      <c r="D33" s="30"/>
      <c r="E33" s="30"/>
      <c r="M33" s="30"/>
      <c r="N33" s="25"/>
      <c r="V33" s="26"/>
      <c r="W33" s="25"/>
    </row>
    <row r="34" spans="2:23" ht="14.7" customHeight="1" x14ac:dyDescent="0.25">
      <c r="B34" s="50" t="s">
        <v>46</v>
      </c>
      <c r="C34" s="208"/>
      <c r="D34" s="107" t="s">
        <v>47</v>
      </c>
      <c r="E34" s="30"/>
      <c r="M34" s="30"/>
      <c r="N34" s="25"/>
      <c r="V34" s="26"/>
      <c r="W34" s="25"/>
    </row>
    <row r="35" spans="2:23" ht="14.7" customHeight="1" x14ac:dyDescent="0.25">
      <c r="B35" s="51" t="s">
        <v>48</v>
      </c>
      <c r="C35" s="208"/>
      <c r="D35" s="107" t="s">
        <v>49</v>
      </c>
      <c r="E35" s="30"/>
      <c r="M35" s="30"/>
      <c r="N35" s="25"/>
      <c r="V35" s="26"/>
      <c r="W35" s="25"/>
    </row>
    <row r="36" spans="2:23" ht="14.7" customHeight="1" x14ac:dyDescent="0.25">
      <c r="B36" s="50" t="s">
        <v>50</v>
      </c>
      <c r="C36" s="209"/>
      <c r="D36" s="107" t="s">
        <v>51</v>
      </c>
      <c r="E36" s="30"/>
      <c r="M36" s="30"/>
      <c r="N36" s="25"/>
      <c r="V36" s="26"/>
      <c r="W36" s="25"/>
    </row>
    <row r="37" spans="2:23" ht="14.7" customHeight="1" x14ac:dyDescent="0.25">
      <c r="B37" s="51" t="s">
        <v>52</v>
      </c>
      <c r="C37" s="116">
        <v>0.3</v>
      </c>
      <c r="D37" s="107" t="s">
        <v>53</v>
      </c>
      <c r="E37" s="30"/>
      <c r="M37" s="30"/>
      <c r="N37" s="25"/>
      <c r="V37" s="26"/>
      <c r="W37" s="25"/>
    </row>
    <row r="38" spans="2:23" ht="14.7" customHeight="1" x14ac:dyDescent="0.25">
      <c r="B38" s="29"/>
      <c r="C38" s="29"/>
      <c r="D38" s="104"/>
      <c r="E38" s="30"/>
      <c r="F38" s="30"/>
      <c r="G38" s="30"/>
      <c r="H38" s="30"/>
      <c r="I38" s="30"/>
      <c r="J38" s="30"/>
      <c r="K38" s="30"/>
      <c r="L38" s="30"/>
      <c r="M38" s="30"/>
      <c r="N38" s="25"/>
      <c r="V38" s="26"/>
      <c r="W38" s="25"/>
    </row>
    <row r="39" spans="2:23" ht="14.7" customHeight="1" thickBot="1" x14ac:dyDescent="0.35">
      <c r="B39" s="52" t="s">
        <v>54</v>
      </c>
      <c r="C39" s="43"/>
      <c r="D39" s="30"/>
      <c r="E39" s="30"/>
      <c r="F39" s="30"/>
      <c r="G39" s="30"/>
      <c r="H39" s="30"/>
      <c r="I39" s="30"/>
      <c r="J39" s="30"/>
      <c r="K39" s="30"/>
      <c r="L39" s="30"/>
      <c r="M39" s="30"/>
      <c r="N39" s="25"/>
      <c r="V39" s="26"/>
      <c r="W39" s="25"/>
    </row>
    <row r="40" spans="2:23" ht="14.7" customHeight="1" x14ac:dyDescent="0.25">
      <c r="B40" s="27"/>
      <c r="C40" s="32"/>
      <c r="D40" s="30"/>
      <c r="E40" s="30"/>
      <c r="F40" s="30"/>
      <c r="G40" s="30"/>
      <c r="H40" s="30"/>
      <c r="I40" s="30"/>
      <c r="J40" s="30"/>
      <c r="K40" s="30"/>
      <c r="L40" s="30"/>
      <c r="M40" s="30"/>
      <c r="N40" s="25"/>
      <c r="V40" s="26"/>
      <c r="W40" s="25"/>
    </row>
    <row r="41" spans="2:23" ht="14.7" customHeight="1" x14ac:dyDescent="0.25">
      <c r="B41" s="45" t="s">
        <v>55</v>
      </c>
      <c r="C41" s="111"/>
      <c r="D41" s="30"/>
      <c r="E41" s="30"/>
      <c r="F41" s="30"/>
      <c r="G41" s="30"/>
      <c r="H41" s="30"/>
      <c r="I41" s="30"/>
      <c r="J41" s="30"/>
      <c r="K41" s="30"/>
      <c r="L41" s="30"/>
      <c r="M41" s="30"/>
      <c r="N41" s="25"/>
      <c r="V41" s="26"/>
      <c r="W41" s="25"/>
    </row>
    <row r="42" spans="2:23" ht="14.7" customHeight="1" x14ac:dyDescent="0.25">
      <c r="B42" s="45" t="s">
        <v>56</v>
      </c>
      <c r="C42" s="111"/>
      <c r="D42" s="107" t="s">
        <v>57</v>
      </c>
      <c r="E42" s="30"/>
      <c r="F42" s="30"/>
      <c r="G42" s="30"/>
      <c r="H42" s="30"/>
      <c r="I42" s="30"/>
      <c r="J42" s="30"/>
      <c r="K42" s="30"/>
      <c r="L42" s="30"/>
      <c r="M42" s="30"/>
      <c r="N42" s="25"/>
      <c r="V42" s="26"/>
      <c r="W42" s="25"/>
    </row>
    <row r="43" spans="2:23" ht="14.7" customHeight="1" x14ac:dyDescent="0.25">
      <c r="B43" s="45" t="s">
        <v>58</v>
      </c>
      <c r="C43" s="142" t="e">
        <f>C41/C42</f>
        <v>#DIV/0!</v>
      </c>
      <c r="D43" s="30"/>
      <c r="E43" s="30"/>
      <c r="F43" s="30"/>
      <c r="G43" s="30"/>
      <c r="H43" s="30"/>
      <c r="I43" s="30"/>
      <c r="J43" s="30"/>
      <c r="K43" s="30"/>
      <c r="L43" s="30"/>
      <c r="M43" s="30"/>
      <c r="N43" s="25"/>
      <c r="V43" s="26"/>
      <c r="W43" s="25"/>
    </row>
    <row r="44" spans="2:23" ht="14.7" customHeight="1" x14ac:dyDescent="0.25">
      <c r="B44" s="45" t="s">
        <v>59</v>
      </c>
      <c r="C44" s="210"/>
      <c r="D44" s="107" t="s">
        <v>60</v>
      </c>
      <c r="E44" s="30"/>
      <c r="F44" s="30"/>
      <c r="G44" s="30"/>
      <c r="H44" s="30"/>
      <c r="I44" s="30"/>
      <c r="J44" s="30"/>
      <c r="K44" s="30"/>
      <c r="L44" s="30"/>
      <c r="M44" s="30"/>
      <c r="N44" s="25"/>
      <c r="V44" s="26"/>
      <c r="W44" s="25"/>
    </row>
    <row r="45" spans="2:23" ht="14.7" customHeight="1" x14ac:dyDescent="0.25">
      <c r="B45" s="45" t="s">
        <v>61</v>
      </c>
      <c r="C45" s="70"/>
      <c r="D45" s="107" t="s">
        <v>62</v>
      </c>
      <c r="E45" s="30"/>
      <c r="F45" s="30"/>
      <c r="G45" s="30"/>
      <c r="H45" s="30"/>
      <c r="I45" s="30"/>
      <c r="J45" s="30"/>
      <c r="K45" s="30"/>
      <c r="L45" s="30"/>
      <c r="M45" s="30"/>
      <c r="N45" s="25"/>
      <c r="V45" s="26"/>
      <c r="W45" s="25"/>
    </row>
    <row r="46" spans="2:23" ht="14.7" customHeight="1" x14ac:dyDescent="0.25">
      <c r="B46" s="45" t="s">
        <v>63</v>
      </c>
      <c r="C46" s="70"/>
      <c r="D46" s="107" t="s">
        <v>64</v>
      </c>
      <c r="E46" s="30"/>
      <c r="F46" s="30"/>
      <c r="G46" s="30"/>
      <c r="H46" s="30"/>
      <c r="I46" s="30"/>
      <c r="J46" s="30"/>
      <c r="K46" s="30"/>
      <c r="L46" s="30"/>
      <c r="M46" s="30"/>
      <c r="N46" s="25"/>
      <c r="V46" s="26"/>
      <c r="W46" s="25"/>
    </row>
    <row r="47" spans="2:23" ht="14.7" customHeight="1" x14ac:dyDescent="0.25">
      <c r="B47" s="138" t="s">
        <v>65</v>
      </c>
      <c r="C47" s="211"/>
      <c r="D47" s="107" t="s">
        <v>66</v>
      </c>
      <c r="E47" s="30"/>
      <c r="M47" s="30"/>
      <c r="N47" s="25"/>
      <c r="V47" s="26"/>
      <c r="W47" s="25"/>
    </row>
    <row r="48" spans="2:23" ht="14.7" customHeight="1" x14ac:dyDescent="0.25">
      <c r="B48" s="45" t="s">
        <v>67</v>
      </c>
      <c r="C48" s="211"/>
      <c r="D48" s="107" t="s">
        <v>66</v>
      </c>
      <c r="E48" s="30"/>
      <c r="M48" s="30"/>
      <c r="N48" s="25"/>
      <c r="V48" s="26"/>
      <c r="W48" s="25"/>
    </row>
    <row r="49" spans="2:23" ht="14.7" customHeight="1" x14ac:dyDescent="0.25">
      <c r="B49" s="45" t="s">
        <v>68</v>
      </c>
      <c r="C49" s="140">
        <v>20</v>
      </c>
      <c r="D49" s="107" t="s">
        <v>69</v>
      </c>
      <c r="E49" s="30"/>
      <c r="F49" s="30"/>
      <c r="G49" s="30"/>
      <c r="H49" s="30"/>
      <c r="I49" s="30"/>
      <c r="J49" s="30"/>
      <c r="K49" s="30"/>
      <c r="L49" s="30"/>
      <c r="M49" s="30"/>
      <c r="N49" s="25"/>
      <c r="V49" s="26"/>
      <c r="W49" s="25"/>
    </row>
    <row r="50" spans="2:23" ht="14.7" customHeight="1" x14ac:dyDescent="0.25">
      <c r="B50" s="45" t="s">
        <v>70</v>
      </c>
      <c r="C50" s="212"/>
      <c r="D50" s="107" t="s">
        <v>71</v>
      </c>
      <c r="E50" s="30"/>
      <c r="F50" s="30"/>
      <c r="G50" s="30"/>
      <c r="H50" s="30"/>
      <c r="I50" s="30"/>
      <c r="J50" s="30"/>
      <c r="K50" s="30"/>
      <c r="L50" s="30"/>
      <c r="M50" s="30"/>
      <c r="N50" s="25"/>
      <c r="V50" s="26"/>
      <c r="W50" s="25"/>
    </row>
    <row r="51" spans="2:23" ht="14.7" customHeight="1" x14ac:dyDescent="0.4">
      <c r="B51" s="45" t="s">
        <v>72</v>
      </c>
      <c r="C51" s="212"/>
      <c r="D51" s="107" t="s">
        <v>73</v>
      </c>
      <c r="E51" s="112"/>
      <c r="F51" s="30"/>
      <c r="G51" s="30"/>
      <c r="H51" s="30"/>
      <c r="I51" s="30"/>
      <c r="J51" s="30"/>
      <c r="K51" s="30"/>
      <c r="L51" s="30"/>
      <c r="M51" s="30"/>
      <c r="N51" s="25"/>
      <c r="V51" s="26"/>
      <c r="W51" s="25"/>
    </row>
    <row r="52" spans="2:23" ht="14.7" customHeight="1" x14ac:dyDescent="0.25">
      <c r="B52" s="45" t="s">
        <v>74</v>
      </c>
      <c r="C52" s="212"/>
      <c r="D52" s="107"/>
      <c r="E52" s="30"/>
      <c r="F52" s="30"/>
      <c r="G52" s="30"/>
      <c r="H52" s="30"/>
      <c r="I52" s="30"/>
      <c r="J52" s="30"/>
      <c r="K52" s="30"/>
      <c r="L52" s="30"/>
      <c r="M52" s="30"/>
      <c r="N52" s="25"/>
      <c r="V52" s="26"/>
      <c r="W52" s="25"/>
    </row>
    <row r="53" spans="2:23" ht="14.7" customHeight="1" x14ac:dyDescent="0.25">
      <c r="B53" s="45" t="s">
        <v>75</v>
      </c>
      <c r="C53" s="212"/>
      <c r="D53" s="107" t="s">
        <v>76</v>
      </c>
      <c r="E53" s="30"/>
      <c r="F53" s="30"/>
      <c r="G53" s="30"/>
      <c r="H53" s="30"/>
      <c r="I53" s="30"/>
      <c r="J53" s="30"/>
      <c r="K53" s="30"/>
      <c r="L53" s="30"/>
      <c r="M53" s="30"/>
      <c r="N53" s="25"/>
      <c r="V53" s="26"/>
      <c r="W53" s="25"/>
    </row>
    <row r="54" spans="2:23" ht="14.7" customHeight="1" x14ac:dyDescent="0.25">
      <c r="B54" s="45" t="s">
        <v>77</v>
      </c>
      <c r="C54" s="67">
        <v>5.0000000000000001E-3</v>
      </c>
      <c r="D54" s="107" t="s">
        <v>78</v>
      </c>
      <c r="E54" s="30"/>
      <c r="F54" s="30"/>
      <c r="G54" s="30"/>
      <c r="H54" s="30"/>
      <c r="I54" s="30"/>
      <c r="J54" s="30"/>
      <c r="K54" s="30"/>
      <c r="L54" s="30"/>
      <c r="M54" s="30"/>
      <c r="N54" s="25"/>
      <c r="V54" s="26"/>
      <c r="W54" s="25"/>
    </row>
    <row r="55" spans="2:23" ht="14.7" customHeight="1" x14ac:dyDescent="0.25">
      <c r="B55" s="45" t="s">
        <v>79</v>
      </c>
      <c r="C55" s="66" t="e">
        <f>C45/C41</f>
        <v>#DIV/0!</v>
      </c>
      <c r="D55" s="109"/>
      <c r="E55" s="30"/>
      <c r="F55" s="30"/>
      <c r="G55" s="30"/>
      <c r="H55" s="30"/>
      <c r="I55" s="30"/>
      <c r="J55" s="30"/>
      <c r="K55" s="30"/>
      <c r="L55" s="30"/>
      <c r="M55" s="30"/>
      <c r="N55" s="25"/>
      <c r="V55" s="26"/>
      <c r="W55" s="25"/>
    </row>
    <row r="56" spans="2:23" ht="14.7" customHeight="1" x14ac:dyDescent="0.25">
      <c r="B56" s="45" t="s">
        <v>80</v>
      </c>
      <c r="C56" s="67" t="e">
        <f>C44/(C41/1000*8760)</f>
        <v>#DIV/0!</v>
      </c>
      <c r="D56" s="105"/>
      <c r="E56" s="30"/>
      <c r="F56" s="30"/>
      <c r="G56" s="30"/>
      <c r="H56" s="30"/>
      <c r="I56" s="30"/>
      <c r="J56" s="30"/>
      <c r="K56" s="30"/>
      <c r="L56" s="30"/>
      <c r="M56" s="30"/>
      <c r="N56" s="25"/>
      <c r="V56" s="26"/>
      <c r="W56" s="25"/>
    </row>
    <row r="57" spans="2:23" ht="14.7" customHeight="1" x14ac:dyDescent="0.25">
      <c r="B57" s="29"/>
      <c r="C57" s="25"/>
      <c r="E57" s="30"/>
      <c r="F57" s="30"/>
      <c r="G57" s="30"/>
      <c r="H57" s="30"/>
      <c r="I57" s="30"/>
      <c r="J57" s="30"/>
      <c r="K57" s="30"/>
      <c r="L57" s="30"/>
      <c r="M57" s="30"/>
      <c r="N57" s="30"/>
    </row>
    <row r="58" spans="2:23" ht="14.7" customHeight="1" thickBot="1" x14ac:dyDescent="0.35">
      <c r="B58" s="52" t="s">
        <v>81</v>
      </c>
      <c r="C58" s="43"/>
      <c r="D58" s="163"/>
      <c r="I58" s="30"/>
      <c r="J58" s="30"/>
      <c r="K58" s="30"/>
      <c r="L58" s="30"/>
      <c r="M58" s="30"/>
      <c r="N58" s="30"/>
    </row>
    <row r="59" spans="2:23" ht="14.7" customHeight="1" thickBot="1" x14ac:dyDescent="0.3">
      <c r="B59" s="29"/>
      <c r="C59" s="25"/>
      <c r="I59" s="30"/>
      <c r="J59" s="30"/>
      <c r="K59" s="30"/>
      <c r="L59" s="30"/>
      <c r="M59" s="30"/>
      <c r="N59" s="30"/>
    </row>
    <row r="60" spans="2:23" ht="14.7" customHeight="1" thickBot="1" x14ac:dyDescent="0.3">
      <c r="B60" s="150" t="s">
        <v>82</v>
      </c>
      <c r="C60" s="151" t="s">
        <v>83</v>
      </c>
      <c r="D60" s="152" t="s">
        <v>84</v>
      </c>
      <c r="E60" s="152" t="s">
        <v>85</v>
      </c>
      <c r="F60" s="152" t="s">
        <v>86</v>
      </c>
      <c r="G60" s="152" t="s">
        <v>87</v>
      </c>
      <c r="H60" s="153" t="s">
        <v>88</v>
      </c>
      <c r="I60" s="30"/>
      <c r="J60" s="30"/>
      <c r="K60" s="30"/>
      <c r="L60" s="30"/>
      <c r="M60" s="30"/>
      <c r="N60" s="30"/>
    </row>
    <row r="61" spans="2:23" ht="14.7" customHeight="1" x14ac:dyDescent="0.25">
      <c r="B61" s="213">
        <f>'SUMMARY OF MEASURES'!A5</f>
        <v>0</v>
      </c>
      <c r="C61" s="198">
        <f>'SUMMARY OF MEASURES'!I5</f>
        <v>0</v>
      </c>
      <c r="D61" s="154">
        <f>'SUMMARY OF MEASURES'!M5</f>
        <v>0</v>
      </c>
      <c r="E61" s="155">
        <f>'SUMMARY OF MEASURES'!N5</f>
        <v>0</v>
      </c>
      <c r="F61" s="156">
        <f>'SUMMARY OF MEASURES'!J5</f>
        <v>0</v>
      </c>
      <c r="G61" s="156">
        <f>'SUMMARY OF MEASURES'!K5</f>
        <v>0</v>
      </c>
      <c r="H61" s="157">
        <f>'SUMMARY OF MEASURES'!L5</f>
        <v>0</v>
      </c>
      <c r="I61" s="30"/>
      <c r="J61" s="30"/>
      <c r="K61" s="30"/>
      <c r="L61" s="30"/>
      <c r="M61" s="30"/>
      <c r="N61" s="30"/>
    </row>
    <row r="62" spans="2:23" ht="14.7" customHeight="1" x14ac:dyDescent="0.25">
      <c r="B62" s="213">
        <f>'SUMMARY OF MEASURES'!A6</f>
        <v>0</v>
      </c>
      <c r="C62" s="198">
        <f>'SUMMARY OF MEASURES'!I6</f>
        <v>0</v>
      </c>
      <c r="D62" s="154">
        <f>'SUMMARY OF MEASURES'!M6</f>
        <v>0</v>
      </c>
      <c r="E62" s="155">
        <f>'SUMMARY OF MEASURES'!N6</f>
        <v>0</v>
      </c>
      <c r="F62" s="156">
        <f>'SUMMARY OF MEASURES'!J6</f>
        <v>0</v>
      </c>
      <c r="G62" s="156">
        <f>'SUMMARY OF MEASURES'!K6</f>
        <v>0</v>
      </c>
      <c r="H62" s="157">
        <f>'SUMMARY OF MEASURES'!L6</f>
        <v>0</v>
      </c>
      <c r="I62" s="30"/>
      <c r="J62" s="30"/>
      <c r="K62" s="30"/>
      <c r="L62" s="30"/>
      <c r="M62" s="30"/>
      <c r="N62" s="30"/>
    </row>
    <row r="63" spans="2:23" ht="14.7" customHeight="1" x14ac:dyDescent="0.25">
      <c r="B63" s="213">
        <f>'SUMMARY OF MEASURES'!A7</f>
        <v>0</v>
      </c>
      <c r="C63" s="198">
        <f>'SUMMARY OF MEASURES'!I7</f>
        <v>0</v>
      </c>
      <c r="D63" s="154">
        <f>'SUMMARY OF MEASURES'!M7</f>
        <v>0</v>
      </c>
      <c r="E63" s="155">
        <f>'SUMMARY OF MEASURES'!N7</f>
        <v>0</v>
      </c>
      <c r="F63" s="156">
        <f>'SUMMARY OF MEASURES'!J7</f>
        <v>0</v>
      </c>
      <c r="G63" s="156">
        <f>'SUMMARY OF MEASURES'!K7</f>
        <v>0</v>
      </c>
      <c r="H63" s="157">
        <f>'SUMMARY OF MEASURES'!L7</f>
        <v>0</v>
      </c>
      <c r="I63" s="30"/>
      <c r="J63" s="30"/>
      <c r="K63" s="30"/>
      <c r="L63" s="30"/>
      <c r="M63" s="30"/>
      <c r="N63" s="30"/>
    </row>
    <row r="64" spans="2:23" ht="14.7" customHeight="1" x14ac:dyDescent="0.25">
      <c r="B64" s="213">
        <f>'SUMMARY OF MEASURES'!A8</f>
        <v>0</v>
      </c>
      <c r="C64" s="198">
        <f>'SUMMARY OF MEASURES'!I8</f>
        <v>0</v>
      </c>
      <c r="D64" s="154">
        <f>'SUMMARY OF MEASURES'!M8</f>
        <v>0</v>
      </c>
      <c r="E64" s="155">
        <f>'SUMMARY OF MEASURES'!N8</f>
        <v>0</v>
      </c>
      <c r="F64" s="156">
        <f>'SUMMARY OF MEASURES'!J8</f>
        <v>0</v>
      </c>
      <c r="G64" s="156">
        <f>'SUMMARY OF MEASURES'!K8</f>
        <v>0</v>
      </c>
      <c r="H64" s="157">
        <f>'SUMMARY OF MEASURES'!L8</f>
        <v>0</v>
      </c>
      <c r="I64" s="30"/>
      <c r="J64" s="30"/>
      <c r="K64" s="30"/>
      <c r="L64" s="30"/>
      <c r="M64" s="30"/>
      <c r="N64" s="30"/>
    </row>
    <row r="65" spans="2:23" ht="14.7" customHeight="1" x14ac:dyDescent="0.25">
      <c r="B65" s="214">
        <f>'SUMMARY OF MEASURES'!A9</f>
        <v>0</v>
      </c>
      <c r="C65" s="198">
        <f>'SUMMARY OF MEASURES'!I9</f>
        <v>0</v>
      </c>
      <c r="D65" s="154">
        <f>'SUMMARY OF MEASURES'!M9</f>
        <v>0</v>
      </c>
      <c r="E65" s="155">
        <f>'SUMMARY OF MEASURES'!N9</f>
        <v>0</v>
      </c>
      <c r="F65" s="156">
        <f>'SUMMARY OF MEASURES'!J9</f>
        <v>0</v>
      </c>
      <c r="G65" s="156">
        <f>'SUMMARY OF MEASURES'!K9</f>
        <v>0</v>
      </c>
      <c r="H65" s="157">
        <f>'SUMMARY OF MEASURES'!L9</f>
        <v>0</v>
      </c>
      <c r="I65" s="30"/>
      <c r="J65" s="30"/>
      <c r="K65" s="30"/>
      <c r="L65" s="30"/>
      <c r="M65" s="30"/>
      <c r="N65" s="30"/>
    </row>
    <row r="66" spans="2:23" ht="14.7" customHeight="1" thickBot="1" x14ac:dyDescent="0.3">
      <c r="B66" s="214">
        <f>'SUMMARY OF MEASURES'!A10</f>
        <v>0</v>
      </c>
      <c r="C66" s="198">
        <f>'SUMMARY OF MEASURES'!I10</f>
        <v>0</v>
      </c>
      <c r="D66" s="154">
        <f>'SUMMARY OF MEASURES'!M10</f>
        <v>0</v>
      </c>
      <c r="E66" s="155">
        <f>'SUMMARY OF MEASURES'!N10</f>
        <v>0</v>
      </c>
      <c r="F66" s="156">
        <f>'SUMMARY OF MEASURES'!J10</f>
        <v>0</v>
      </c>
      <c r="G66" s="156">
        <f>'SUMMARY OF MEASURES'!K10</f>
        <v>0</v>
      </c>
      <c r="H66" s="157">
        <f>'SUMMARY OF MEASURES'!L10</f>
        <v>0</v>
      </c>
      <c r="I66" s="30"/>
      <c r="J66" s="30"/>
      <c r="K66" s="30"/>
      <c r="L66" s="30"/>
      <c r="M66" s="30"/>
      <c r="N66" s="30"/>
    </row>
    <row r="67" spans="2:23" ht="14.7" customHeight="1" thickBot="1" x14ac:dyDescent="0.3">
      <c r="B67" s="158" t="s">
        <v>89</v>
      </c>
      <c r="C67" s="199">
        <f>SUM(C61:C66)</f>
        <v>0</v>
      </c>
      <c r="D67" s="159"/>
      <c r="E67" s="160"/>
      <c r="F67" s="161">
        <f>SUM(F61:F66)</f>
        <v>0</v>
      </c>
      <c r="G67" s="161">
        <f>SUM(G61:G66)</f>
        <v>0</v>
      </c>
      <c r="H67" s="162">
        <f>SUM(H61:H66)</f>
        <v>0</v>
      </c>
      <c r="I67" s="30"/>
      <c r="J67" s="30"/>
      <c r="K67" s="30"/>
      <c r="L67" s="30"/>
      <c r="M67" s="30"/>
      <c r="N67" s="30"/>
    </row>
    <row r="68" spans="2:23" ht="14.7" customHeight="1" x14ac:dyDescent="0.25">
      <c r="B68" s="29"/>
      <c r="C68" s="25"/>
      <c r="E68" s="30"/>
      <c r="F68" s="30"/>
      <c r="G68" s="30"/>
      <c r="H68" s="30"/>
      <c r="I68" s="30"/>
      <c r="J68" s="30"/>
      <c r="K68" s="30"/>
      <c r="L68" s="30"/>
      <c r="M68" s="30"/>
      <c r="N68" s="30"/>
    </row>
    <row r="69" spans="2:23" ht="14.7" customHeight="1" x14ac:dyDescent="0.25">
      <c r="B69" s="29"/>
      <c r="C69" s="25"/>
      <c r="E69" s="30"/>
      <c r="F69" s="30"/>
      <c r="G69" s="30"/>
      <c r="H69" s="30"/>
      <c r="I69" s="30"/>
      <c r="J69" s="30"/>
      <c r="K69" s="30"/>
      <c r="L69" s="30"/>
      <c r="M69" s="30"/>
      <c r="N69" s="30"/>
    </row>
    <row r="70" spans="2:23" ht="14.7" customHeight="1" thickBot="1" x14ac:dyDescent="0.35">
      <c r="B70" s="52" t="s">
        <v>90</v>
      </c>
      <c r="C70" s="43"/>
      <c r="D70" s="31"/>
      <c r="N70" s="25"/>
      <c r="V70" s="26"/>
      <c r="W70" s="25"/>
    </row>
    <row r="71" spans="2:23" ht="14.7" customHeight="1" x14ac:dyDescent="0.25">
      <c r="C71" s="25"/>
      <c r="D71" s="34"/>
      <c r="N71" s="25"/>
      <c r="V71" s="26"/>
      <c r="W71" s="25"/>
    </row>
    <row r="72" spans="2:23" ht="14.7" customHeight="1" x14ac:dyDescent="0.25">
      <c r="B72" s="49" t="s">
        <v>91</v>
      </c>
      <c r="C72" s="70">
        <f>C45+C46+H67</f>
        <v>0</v>
      </c>
      <c r="D72" s="34"/>
      <c r="N72" s="25"/>
      <c r="V72" s="26"/>
      <c r="W72" s="25"/>
    </row>
    <row r="73" spans="2:23" ht="14.7" customHeight="1" x14ac:dyDescent="0.25">
      <c r="B73" s="53" t="s">
        <v>92</v>
      </c>
      <c r="C73" s="69"/>
      <c r="D73" s="107" t="s">
        <v>93</v>
      </c>
      <c r="E73" s="30"/>
      <c r="F73" s="30"/>
      <c r="N73" s="25"/>
      <c r="V73" s="26"/>
      <c r="W73" s="25"/>
    </row>
    <row r="74" spans="2:23" ht="14.7" customHeight="1" x14ac:dyDescent="0.25">
      <c r="B74" s="49" t="s">
        <v>94</v>
      </c>
      <c r="C74" s="70">
        <f>C72-C73</f>
        <v>0</v>
      </c>
      <c r="D74" s="107"/>
      <c r="E74" s="30"/>
      <c r="F74" s="30"/>
      <c r="N74" s="25"/>
      <c r="V74" s="26"/>
      <c r="W74" s="25"/>
    </row>
    <row r="75" spans="2:23" ht="14.7" customHeight="1" x14ac:dyDescent="0.25">
      <c r="B75" s="53" t="s">
        <v>95</v>
      </c>
      <c r="C75" s="69"/>
      <c r="D75" s="107"/>
      <c r="N75" s="25"/>
      <c r="V75" s="26"/>
      <c r="W75" s="25"/>
    </row>
    <row r="76" spans="2:23" ht="14.7" customHeight="1" x14ac:dyDescent="0.25">
      <c r="B76" s="49" t="s">
        <v>96</v>
      </c>
      <c r="C76" s="70">
        <f>C74-C75</f>
        <v>0</v>
      </c>
      <c r="D76" s="107"/>
      <c r="N76" s="25"/>
      <c r="V76" s="26"/>
      <c r="W76" s="25"/>
    </row>
    <row r="77" spans="2:23" ht="14.7" customHeight="1" x14ac:dyDescent="0.25">
      <c r="B77" s="53" t="s">
        <v>97</v>
      </c>
      <c r="C77" s="70">
        <f>'CLOSING FEE CALCULATOR'!F10</f>
        <v>0</v>
      </c>
      <c r="D77" s="107"/>
      <c r="E77" s="30"/>
      <c r="F77" s="30"/>
      <c r="N77" s="25"/>
      <c r="V77" s="26"/>
      <c r="W77" s="25"/>
    </row>
    <row r="78" spans="2:23" ht="14.7" customHeight="1" x14ac:dyDescent="0.25">
      <c r="B78" s="49" t="s">
        <v>98</v>
      </c>
      <c r="C78" s="71">
        <f>C76+C77</f>
        <v>0</v>
      </c>
      <c r="D78" s="31"/>
      <c r="N78" s="25"/>
      <c r="V78" s="26"/>
      <c r="W78" s="25"/>
    </row>
    <row r="79" spans="2:23" ht="14.7" customHeight="1" x14ac:dyDescent="0.25">
      <c r="B79" s="53"/>
      <c r="C79" s="139"/>
      <c r="D79" s="31"/>
      <c r="N79" s="25"/>
      <c r="V79" s="26"/>
      <c r="W79" s="25"/>
    </row>
    <row r="80" spans="2:23" ht="14.7" customHeight="1" thickBot="1" x14ac:dyDescent="0.35">
      <c r="B80" s="52" t="s">
        <v>99</v>
      </c>
      <c r="C80" s="43"/>
      <c r="D80" s="30"/>
      <c r="E80" s="30"/>
      <c r="M80" s="30"/>
      <c r="N80" s="25"/>
      <c r="V80" s="26"/>
      <c r="W80" s="25"/>
    </row>
    <row r="81" spans="2:23" ht="14.7" customHeight="1" x14ac:dyDescent="0.25">
      <c r="B81" s="29"/>
      <c r="C81" s="33"/>
      <c r="D81" s="30"/>
      <c r="E81" s="30"/>
      <c r="M81" s="30"/>
      <c r="N81" s="25"/>
      <c r="V81" s="26"/>
      <c r="W81" s="25"/>
    </row>
    <row r="82" spans="2:23" ht="14.7" customHeight="1" x14ac:dyDescent="0.25">
      <c r="B82" s="50" t="s">
        <v>100</v>
      </c>
      <c r="C82" s="68"/>
      <c r="D82" s="107" t="s">
        <v>101</v>
      </c>
      <c r="E82" s="30"/>
      <c r="M82" s="30"/>
      <c r="N82" s="25"/>
      <c r="V82" s="26"/>
      <c r="W82" s="25"/>
    </row>
    <row r="83" spans="2:23" ht="14.7" customHeight="1" x14ac:dyDescent="0.25">
      <c r="B83" s="51" t="s">
        <v>102</v>
      </c>
      <c r="C83" s="110" t="e">
        <f>IF(INPUTS!C72&lt;500000,(VLOOKUP(INPUTS!C82,'INTEREST RATES'!D3:E23,2,2)),(VLOOKUP(INPUTS!C82,'INTEREST RATES'!A3:B23,2,2)))</f>
        <v>#N/A</v>
      </c>
      <c r="D83" s="107" t="s">
        <v>103</v>
      </c>
      <c r="E83" s="30"/>
      <c r="M83" s="30"/>
      <c r="N83" s="25"/>
      <c r="V83" s="26"/>
      <c r="W83" s="25"/>
    </row>
    <row r="84" spans="2:23" ht="14.7" customHeight="1" x14ac:dyDescent="0.25">
      <c r="B84" s="50" t="s">
        <v>104</v>
      </c>
      <c r="C84" s="111" t="e">
        <f>MAX('SUMMARY OF MEASURES'!B28,'SUMMARY OF MEASURES'!B29)</f>
        <v>#DIV/0!</v>
      </c>
      <c r="D84" s="107" t="s">
        <v>105</v>
      </c>
      <c r="E84" s="30"/>
      <c r="M84" s="30"/>
      <c r="N84" s="25"/>
      <c r="V84" s="26"/>
      <c r="W84" s="25"/>
    </row>
  </sheetData>
  <conditionalFormatting sqref="C8:C11">
    <cfRule type="containsBlanks" dxfId="12" priority="21">
      <formula>LEN(TRIM(C8))=0</formula>
    </cfRule>
  </conditionalFormatting>
  <conditionalFormatting sqref="C34:C37">
    <cfRule type="containsBlanks" dxfId="11" priority="22">
      <formula>LEN(TRIM(C34))=0</formula>
    </cfRule>
  </conditionalFormatting>
  <conditionalFormatting sqref="C82">
    <cfRule type="expression" dxfId="10" priority="3">
      <formula>$C$82&gt;$C$84</formula>
    </cfRule>
  </conditionalFormatting>
  <conditionalFormatting sqref="C82:C84 C13:C17 C21:C28 C41:C42 C44:C48 C50:C53 C72:C78">
    <cfRule type="containsBlanks" dxfId="9" priority="20">
      <formula>LEN(TRIM(C13))=0</formula>
    </cfRule>
  </conditionalFormatting>
  <dataValidations count="1">
    <dataValidation type="list" allowBlank="1" showInputMessage="1" showErrorMessage="1" sqref="C34:C35" xr:uid="{00000000-0002-0000-0100-000000000000}">
      <formula1>$V$2:$V$3</formula1>
    </dataValidation>
  </dataValidations>
  <pageMargins left="0.7" right="0.7" top="0.75" bottom="0.75" header="0.3" footer="0.3"/>
  <pageSetup orientation="portrait" r:id="rId1"/>
  <ignoredErrors>
    <ignoredError sqref="C55:C56"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35970-4410-4852-9707-70930FB5D461}">
  <sheetPr codeName="Sheet9">
    <tabColor rgb="FFFFFF00"/>
  </sheetPr>
  <dimension ref="A1:AO49"/>
  <sheetViews>
    <sheetView topLeftCell="A3" zoomScale="85" zoomScaleNormal="85" workbookViewId="0">
      <selection activeCell="A5" sqref="A5"/>
    </sheetView>
  </sheetViews>
  <sheetFormatPr defaultColWidth="8.5546875" defaultRowHeight="13.8" x14ac:dyDescent="0.25"/>
  <cols>
    <col min="1" max="1" width="50.44140625" style="100" bestFit="1" customWidth="1"/>
    <col min="2" max="2" width="20.44140625" style="100" customWidth="1"/>
    <col min="3" max="3" width="14.44140625" style="100" customWidth="1"/>
    <col min="4" max="4" width="15.44140625" style="100" bestFit="1" customWidth="1"/>
    <col min="5" max="5" width="15" style="100" customWidth="1"/>
    <col min="6" max="6" width="13.88671875" style="100" customWidth="1"/>
    <col min="7" max="7" width="13.109375" style="100" customWidth="1"/>
    <col min="8" max="8" width="13.88671875" style="100" customWidth="1"/>
    <col min="9" max="9" width="12.5546875" style="100" customWidth="1"/>
    <col min="10" max="12" width="11.44140625" style="100" customWidth="1"/>
    <col min="13" max="13" width="14.109375" style="100" customWidth="1"/>
    <col min="14" max="14" width="10.88671875" style="100" bestFit="1" customWidth="1"/>
    <col min="15" max="15" width="5.44140625" style="25" customWidth="1"/>
    <col min="16" max="16" width="9.88671875" style="25" customWidth="1"/>
    <col min="17" max="41" width="10.6640625" style="25" customWidth="1"/>
    <col min="42" max="16384" width="8.5546875" style="25"/>
  </cols>
  <sheetData>
    <row r="1" spans="1:41" x14ac:dyDescent="0.25">
      <c r="A1" s="192" t="s">
        <v>106</v>
      </c>
    </row>
    <row r="2" spans="1:41" x14ac:dyDescent="0.25">
      <c r="A2" s="192" t="s">
        <v>107</v>
      </c>
    </row>
    <row r="3" spans="1:41" ht="27.6" x14ac:dyDescent="0.25">
      <c r="M3" s="108"/>
      <c r="P3" s="197" t="s">
        <v>108</v>
      </c>
    </row>
    <row r="4" spans="1:41" ht="55.2" x14ac:dyDescent="0.25">
      <c r="A4" s="172" t="s">
        <v>109</v>
      </c>
      <c r="B4" s="173" t="s">
        <v>110</v>
      </c>
      <c r="C4" s="173" t="s">
        <v>111</v>
      </c>
      <c r="D4" s="173" t="s">
        <v>112</v>
      </c>
      <c r="E4" s="173" t="s">
        <v>113</v>
      </c>
      <c r="F4" s="173" t="s">
        <v>114</v>
      </c>
      <c r="G4" s="173" t="s">
        <v>115</v>
      </c>
      <c r="H4" s="173" t="s">
        <v>116</v>
      </c>
      <c r="I4" s="173" t="s">
        <v>117</v>
      </c>
      <c r="J4" s="174" t="s">
        <v>118</v>
      </c>
      <c r="K4" s="174" t="s">
        <v>119</v>
      </c>
      <c r="L4" s="174" t="s">
        <v>120</v>
      </c>
      <c r="M4" s="174" t="s">
        <v>121</v>
      </c>
      <c r="N4" s="173" t="s">
        <v>122</v>
      </c>
      <c r="P4" s="36" t="s">
        <v>123</v>
      </c>
      <c r="Q4" s="35">
        <v>1</v>
      </c>
      <c r="R4" s="35">
        <v>2</v>
      </c>
      <c r="S4" s="35">
        <v>3</v>
      </c>
      <c r="T4" s="35">
        <v>4</v>
      </c>
      <c r="U4" s="35">
        <v>5</v>
      </c>
      <c r="V4" s="35">
        <v>6</v>
      </c>
      <c r="W4" s="35">
        <v>7</v>
      </c>
      <c r="X4" s="35">
        <v>8</v>
      </c>
      <c r="Y4" s="35">
        <v>9</v>
      </c>
      <c r="Z4" s="35">
        <v>10</v>
      </c>
      <c r="AA4" s="35">
        <v>11</v>
      </c>
      <c r="AB4" s="35">
        <v>12</v>
      </c>
      <c r="AC4" s="35">
        <v>13</v>
      </c>
      <c r="AD4" s="35">
        <v>14</v>
      </c>
      <c r="AE4" s="35">
        <v>15</v>
      </c>
      <c r="AF4" s="35">
        <v>16</v>
      </c>
      <c r="AG4" s="35">
        <v>17</v>
      </c>
      <c r="AH4" s="35">
        <v>18</v>
      </c>
      <c r="AI4" s="35">
        <v>19</v>
      </c>
      <c r="AJ4" s="35">
        <v>20</v>
      </c>
      <c r="AK4" s="35">
        <v>21</v>
      </c>
      <c r="AL4" s="35">
        <v>22</v>
      </c>
      <c r="AM4" s="35">
        <v>23</v>
      </c>
      <c r="AN4" s="35">
        <v>24</v>
      </c>
      <c r="AO4" s="35">
        <v>25</v>
      </c>
    </row>
    <row r="5" spans="1:41" x14ac:dyDescent="0.25">
      <c r="A5" s="165"/>
      <c r="B5" s="166"/>
      <c r="C5" s="166"/>
      <c r="D5" s="166"/>
      <c r="E5" s="166"/>
      <c r="F5" s="181">
        <f>B5*INPUTS!$C$25+'SUMMARY OF MEASURES'!C5*12*INPUTS!$C$26</f>
        <v>0</v>
      </c>
      <c r="G5" s="181">
        <f>D5*INPUTS!$C$27</f>
        <v>0</v>
      </c>
      <c r="H5" s="181">
        <f>E5*INPUTS!$C$28</f>
        <v>0</v>
      </c>
      <c r="I5" s="181">
        <f>F5+G5+H5</f>
        <v>0</v>
      </c>
      <c r="J5" s="182"/>
      <c r="K5" s="183"/>
      <c r="L5" s="181">
        <f>J5-K5</f>
        <v>0</v>
      </c>
      <c r="M5" s="170"/>
      <c r="N5" s="169"/>
      <c r="P5" s="98">
        <v>1</v>
      </c>
      <c r="Q5" s="164">
        <f t="shared" ref="Q5:Q10" si="0">B5</f>
        <v>0</v>
      </c>
      <c r="R5" s="164">
        <f t="shared" ref="R5:R10" si="1">IF(R$4&lt;=$N5,Q5*(1-$M5),0)</f>
        <v>0</v>
      </c>
      <c r="S5" s="164">
        <f t="shared" ref="S5:AO5" si="2">IF(S4&lt;=$N$5,R5*(1-$M$5),0)</f>
        <v>0</v>
      </c>
      <c r="T5" s="164">
        <f t="shared" si="2"/>
        <v>0</v>
      </c>
      <c r="U5" s="164">
        <f t="shared" si="2"/>
        <v>0</v>
      </c>
      <c r="V5" s="164">
        <f t="shared" si="2"/>
        <v>0</v>
      </c>
      <c r="W5" s="164">
        <f t="shared" si="2"/>
        <v>0</v>
      </c>
      <c r="X5" s="164">
        <f t="shared" si="2"/>
        <v>0</v>
      </c>
      <c r="Y5" s="164">
        <f t="shared" si="2"/>
        <v>0</v>
      </c>
      <c r="Z5" s="164">
        <f t="shared" si="2"/>
        <v>0</v>
      </c>
      <c r="AA5" s="164">
        <f t="shared" si="2"/>
        <v>0</v>
      </c>
      <c r="AB5" s="164">
        <f t="shared" si="2"/>
        <v>0</v>
      </c>
      <c r="AC5" s="164">
        <f t="shared" si="2"/>
        <v>0</v>
      </c>
      <c r="AD5" s="164">
        <f t="shared" si="2"/>
        <v>0</v>
      </c>
      <c r="AE5" s="164">
        <f t="shared" si="2"/>
        <v>0</v>
      </c>
      <c r="AF5" s="164">
        <f t="shared" si="2"/>
        <v>0</v>
      </c>
      <c r="AG5" s="164">
        <f t="shared" si="2"/>
        <v>0</v>
      </c>
      <c r="AH5" s="164">
        <f t="shared" si="2"/>
        <v>0</v>
      </c>
      <c r="AI5" s="164">
        <f t="shared" si="2"/>
        <v>0</v>
      </c>
      <c r="AJ5" s="164">
        <f t="shared" si="2"/>
        <v>0</v>
      </c>
      <c r="AK5" s="164">
        <f t="shared" si="2"/>
        <v>0</v>
      </c>
      <c r="AL5" s="164">
        <f t="shared" si="2"/>
        <v>0</v>
      </c>
      <c r="AM5" s="164">
        <f t="shared" si="2"/>
        <v>0</v>
      </c>
      <c r="AN5" s="164">
        <f t="shared" si="2"/>
        <v>0</v>
      </c>
      <c r="AO5" s="164">
        <f t="shared" si="2"/>
        <v>0</v>
      </c>
    </row>
    <row r="6" spans="1:41" x14ac:dyDescent="0.25">
      <c r="A6" s="165"/>
      <c r="B6" s="166"/>
      <c r="C6" s="166"/>
      <c r="D6" s="166"/>
      <c r="E6" s="166"/>
      <c r="F6" s="181">
        <f>B6*INPUTS!$C$25+'SUMMARY OF MEASURES'!C6*12*INPUTS!$C$26</f>
        <v>0</v>
      </c>
      <c r="G6" s="181">
        <f>D6*INPUTS!$C$27</f>
        <v>0</v>
      </c>
      <c r="H6" s="181">
        <f>E6*INPUTS!$C$28</f>
        <v>0</v>
      </c>
      <c r="I6" s="181">
        <f t="shared" ref="I6:I10" si="3">F6+G6+H6</f>
        <v>0</v>
      </c>
      <c r="J6" s="167"/>
      <c r="K6" s="168"/>
      <c r="L6" s="181">
        <f t="shared" ref="L6:L10" si="4">J6-K6</f>
        <v>0</v>
      </c>
      <c r="M6" s="170"/>
      <c r="N6" s="169"/>
      <c r="P6" s="98">
        <v>2</v>
      </c>
      <c r="Q6" s="164">
        <f t="shared" si="0"/>
        <v>0</v>
      </c>
      <c r="R6" s="164">
        <f t="shared" si="1"/>
        <v>0</v>
      </c>
      <c r="S6" s="164">
        <f t="shared" ref="S6:AJ6" si="5">IF(S4&lt;=$N$6,R6*(1-$M$6),0)</f>
        <v>0</v>
      </c>
      <c r="T6" s="164">
        <f t="shared" si="5"/>
        <v>0</v>
      </c>
      <c r="U6" s="164">
        <f t="shared" si="5"/>
        <v>0</v>
      </c>
      <c r="V6" s="164">
        <f t="shared" si="5"/>
        <v>0</v>
      </c>
      <c r="W6" s="164">
        <f t="shared" si="5"/>
        <v>0</v>
      </c>
      <c r="X6" s="164">
        <f t="shared" si="5"/>
        <v>0</v>
      </c>
      <c r="Y6" s="164">
        <f t="shared" si="5"/>
        <v>0</v>
      </c>
      <c r="Z6" s="164">
        <f t="shared" si="5"/>
        <v>0</v>
      </c>
      <c r="AA6" s="164">
        <f t="shared" si="5"/>
        <v>0</v>
      </c>
      <c r="AB6" s="164">
        <f t="shared" si="5"/>
        <v>0</v>
      </c>
      <c r="AC6" s="164">
        <f t="shared" si="5"/>
        <v>0</v>
      </c>
      <c r="AD6" s="164">
        <f t="shared" si="5"/>
        <v>0</v>
      </c>
      <c r="AE6" s="164">
        <f t="shared" si="5"/>
        <v>0</v>
      </c>
      <c r="AF6" s="164">
        <f t="shared" si="5"/>
        <v>0</v>
      </c>
      <c r="AG6" s="164">
        <f t="shared" si="5"/>
        <v>0</v>
      </c>
      <c r="AH6" s="164">
        <f t="shared" si="5"/>
        <v>0</v>
      </c>
      <c r="AI6" s="164">
        <f t="shared" si="5"/>
        <v>0</v>
      </c>
      <c r="AJ6" s="164">
        <f t="shared" si="5"/>
        <v>0</v>
      </c>
      <c r="AK6" s="164">
        <f>IF(AK4&lt;=$N$6,AJ6*(1-$M$6),0)</f>
        <v>0</v>
      </c>
      <c r="AL6" s="164">
        <f>IF(AL4&lt;=$N$6,AK6*(1-$M$6),0)</f>
        <v>0</v>
      </c>
      <c r="AM6" s="164">
        <f>IF(AM4&lt;=$N$6,AL6*(1-$M$6),0)</f>
        <v>0</v>
      </c>
      <c r="AN6" s="164">
        <f>IF(AN4&lt;=$N$6,AM6*(1-$M$6),0)</f>
        <v>0</v>
      </c>
      <c r="AO6" s="164">
        <f>IF(AO4&lt;=$N$6,AN6*(1-$M$6),0)</f>
        <v>0</v>
      </c>
    </row>
    <row r="7" spans="1:41" x14ac:dyDescent="0.25">
      <c r="A7" s="165"/>
      <c r="B7" s="166"/>
      <c r="C7" s="166"/>
      <c r="D7" s="166"/>
      <c r="E7" s="166"/>
      <c r="F7" s="181">
        <f>B7*INPUTS!$C$25+'SUMMARY OF MEASURES'!C7*12*INPUTS!$C$26</f>
        <v>0</v>
      </c>
      <c r="G7" s="181">
        <f>D7*INPUTS!$C$27</f>
        <v>0</v>
      </c>
      <c r="H7" s="181">
        <f>E7*INPUTS!$C$28</f>
        <v>0</v>
      </c>
      <c r="I7" s="181">
        <f t="shared" si="3"/>
        <v>0</v>
      </c>
      <c r="J7" s="167"/>
      <c r="K7" s="168"/>
      <c r="L7" s="181">
        <f t="shared" si="4"/>
        <v>0</v>
      </c>
      <c r="M7" s="170"/>
      <c r="N7" s="169"/>
      <c r="P7" s="98">
        <v>3</v>
      </c>
      <c r="Q7" s="164">
        <f t="shared" si="0"/>
        <v>0</v>
      </c>
      <c r="R7" s="164">
        <f t="shared" si="1"/>
        <v>0</v>
      </c>
      <c r="S7" s="164">
        <f t="shared" ref="S7:AO7" si="6">IF(S4&lt;=$N$7,R7*(1-$M$7),0)</f>
        <v>0</v>
      </c>
      <c r="T7" s="164">
        <f t="shared" si="6"/>
        <v>0</v>
      </c>
      <c r="U7" s="164">
        <f t="shared" si="6"/>
        <v>0</v>
      </c>
      <c r="V7" s="164">
        <f t="shared" si="6"/>
        <v>0</v>
      </c>
      <c r="W7" s="164">
        <f t="shared" si="6"/>
        <v>0</v>
      </c>
      <c r="X7" s="164">
        <f t="shared" si="6"/>
        <v>0</v>
      </c>
      <c r="Y7" s="164">
        <f t="shared" si="6"/>
        <v>0</v>
      </c>
      <c r="Z7" s="164">
        <f t="shared" si="6"/>
        <v>0</v>
      </c>
      <c r="AA7" s="164">
        <f t="shared" si="6"/>
        <v>0</v>
      </c>
      <c r="AB7" s="164">
        <f t="shared" si="6"/>
        <v>0</v>
      </c>
      <c r="AC7" s="164">
        <f t="shared" si="6"/>
        <v>0</v>
      </c>
      <c r="AD7" s="164">
        <f t="shared" si="6"/>
        <v>0</v>
      </c>
      <c r="AE7" s="164">
        <f t="shared" si="6"/>
        <v>0</v>
      </c>
      <c r="AF7" s="164">
        <f t="shared" si="6"/>
        <v>0</v>
      </c>
      <c r="AG7" s="164">
        <f t="shared" si="6"/>
        <v>0</v>
      </c>
      <c r="AH7" s="164">
        <f t="shared" si="6"/>
        <v>0</v>
      </c>
      <c r="AI7" s="164">
        <f t="shared" si="6"/>
        <v>0</v>
      </c>
      <c r="AJ7" s="164">
        <f t="shared" si="6"/>
        <v>0</v>
      </c>
      <c r="AK7" s="164">
        <f t="shared" si="6"/>
        <v>0</v>
      </c>
      <c r="AL7" s="164">
        <f t="shared" si="6"/>
        <v>0</v>
      </c>
      <c r="AM7" s="164">
        <f t="shared" si="6"/>
        <v>0</v>
      </c>
      <c r="AN7" s="164">
        <f t="shared" si="6"/>
        <v>0</v>
      </c>
      <c r="AO7" s="164">
        <f t="shared" si="6"/>
        <v>0</v>
      </c>
    </row>
    <row r="8" spans="1:41" x14ac:dyDescent="0.25">
      <c r="A8" s="165"/>
      <c r="B8" s="166"/>
      <c r="C8" s="166"/>
      <c r="D8" s="166"/>
      <c r="E8" s="166"/>
      <c r="F8" s="181">
        <f>B8*INPUTS!$C$25+'SUMMARY OF MEASURES'!C8*12*INPUTS!$C$26</f>
        <v>0</v>
      </c>
      <c r="G8" s="181">
        <f>D8*INPUTS!$C$27</f>
        <v>0</v>
      </c>
      <c r="H8" s="181">
        <f>E8*INPUTS!$C$28</f>
        <v>0</v>
      </c>
      <c r="I8" s="181">
        <f t="shared" si="3"/>
        <v>0</v>
      </c>
      <c r="J8" s="167"/>
      <c r="K8" s="168"/>
      <c r="L8" s="181">
        <f t="shared" si="4"/>
        <v>0</v>
      </c>
      <c r="M8" s="170"/>
      <c r="N8" s="169"/>
      <c r="P8" s="98">
        <v>4</v>
      </c>
      <c r="Q8" s="164">
        <f t="shared" si="0"/>
        <v>0</v>
      </c>
      <c r="R8" s="164">
        <f t="shared" si="1"/>
        <v>0</v>
      </c>
      <c r="S8" s="164">
        <f t="shared" ref="S8:AO8" si="7">IF(S4&lt;=$N$8,R8*(1-$M$8),0)</f>
        <v>0</v>
      </c>
      <c r="T8" s="164">
        <f t="shared" si="7"/>
        <v>0</v>
      </c>
      <c r="U8" s="164">
        <f t="shared" si="7"/>
        <v>0</v>
      </c>
      <c r="V8" s="164">
        <f t="shared" si="7"/>
        <v>0</v>
      </c>
      <c r="W8" s="164">
        <f t="shared" si="7"/>
        <v>0</v>
      </c>
      <c r="X8" s="164">
        <f t="shared" si="7"/>
        <v>0</v>
      </c>
      <c r="Y8" s="164">
        <f t="shared" si="7"/>
        <v>0</v>
      </c>
      <c r="Z8" s="164">
        <f t="shared" si="7"/>
        <v>0</v>
      </c>
      <c r="AA8" s="164">
        <f t="shared" si="7"/>
        <v>0</v>
      </c>
      <c r="AB8" s="164">
        <f t="shared" si="7"/>
        <v>0</v>
      </c>
      <c r="AC8" s="164">
        <f t="shared" si="7"/>
        <v>0</v>
      </c>
      <c r="AD8" s="164">
        <f t="shared" si="7"/>
        <v>0</v>
      </c>
      <c r="AE8" s="164">
        <f t="shared" si="7"/>
        <v>0</v>
      </c>
      <c r="AF8" s="164">
        <f t="shared" si="7"/>
        <v>0</v>
      </c>
      <c r="AG8" s="164">
        <f t="shared" si="7"/>
        <v>0</v>
      </c>
      <c r="AH8" s="164">
        <f t="shared" si="7"/>
        <v>0</v>
      </c>
      <c r="AI8" s="164">
        <f t="shared" si="7"/>
        <v>0</v>
      </c>
      <c r="AJ8" s="164">
        <f t="shared" si="7"/>
        <v>0</v>
      </c>
      <c r="AK8" s="164">
        <f t="shared" si="7"/>
        <v>0</v>
      </c>
      <c r="AL8" s="164">
        <f t="shared" si="7"/>
        <v>0</v>
      </c>
      <c r="AM8" s="164">
        <f t="shared" si="7"/>
        <v>0</v>
      </c>
      <c r="AN8" s="164">
        <f t="shared" si="7"/>
        <v>0</v>
      </c>
      <c r="AO8" s="164">
        <f t="shared" si="7"/>
        <v>0</v>
      </c>
    </row>
    <row r="9" spans="1:41" x14ac:dyDescent="0.25">
      <c r="A9" s="165"/>
      <c r="B9" s="166"/>
      <c r="C9" s="166"/>
      <c r="D9" s="166"/>
      <c r="E9" s="166"/>
      <c r="F9" s="181">
        <f>B9*INPUTS!$C$25+'SUMMARY OF MEASURES'!C9*12*INPUTS!$C$26</f>
        <v>0</v>
      </c>
      <c r="G9" s="181">
        <f>D9*INPUTS!$C$27</f>
        <v>0</v>
      </c>
      <c r="H9" s="181">
        <f>E9*INPUTS!$C$28</f>
        <v>0</v>
      </c>
      <c r="I9" s="181">
        <f t="shared" si="3"/>
        <v>0</v>
      </c>
      <c r="J9" s="167"/>
      <c r="K9" s="168"/>
      <c r="L9" s="181">
        <f t="shared" si="4"/>
        <v>0</v>
      </c>
      <c r="M9" s="170"/>
      <c r="N9" s="169"/>
      <c r="P9" s="98">
        <v>5</v>
      </c>
      <c r="Q9" s="164">
        <f t="shared" si="0"/>
        <v>0</v>
      </c>
      <c r="R9" s="164">
        <f t="shared" si="1"/>
        <v>0</v>
      </c>
      <c r="S9" s="164">
        <f t="shared" ref="S9:AO9" si="8">IF(S$4&lt;=$N9,R9*(1-$M9),0)</f>
        <v>0</v>
      </c>
      <c r="T9" s="164">
        <f t="shared" si="8"/>
        <v>0</v>
      </c>
      <c r="U9" s="164">
        <f t="shared" si="8"/>
        <v>0</v>
      </c>
      <c r="V9" s="164">
        <f t="shared" si="8"/>
        <v>0</v>
      </c>
      <c r="W9" s="164">
        <f t="shared" si="8"/>
        <v>0</v>
      </c>
      <c r="X9" s="164">
        <f t="shared" si="8"/>
        <v>0</v>
      </c>
      <c r="Y9" s="164">
        <f t="shared" si="8"/>
        <v>0</v>
      </c>
      <c r="Z9" s="164">
        <f t="shared" si="8"/>
        <v>0</v>
      </c>
      <c r="AA9" s="164">
        <f t="shared" si="8"/>
        <v>0</v>
      </c>
      <c r="AB9" s="164">
        <f t="shared" si="8"/>
        <v>0</v>
      </c>
      <c r="AC9" s="164">
        <f t="shared" si="8"/>
        <v>0</v>
      </c>
      <c r="AD9" s="164">
        <f t="shared" si="8"/>
        <v>0</v>
      </c>
      <c r="AE9" s="164">
        <f t="shared" si="8"/>
        <v>0</v>
      </c>
      <c r="AF9" s="164">
        <f t="shared" si="8"/>
        <v>0</v>
      </c>
      <c r="AG9" s="164">
        <f t="shared" si="8"/>
        <v>0</v>
      </c>
      <c r="AH9" s="164">
        <f t="shared" si="8"/>
        <v>0</v>
      </c>
      <c r="AI9" s="164">
        <f t="shared" si="8"/>
        <v>0</v>
      </c>
      <c r="AJ9" s="164">
        <f t="shared" si="8"/>
        <v>0</v>
      </c>
      <c r="AK9" s="164">
        <f t="shared" si="8"/>
        <v>0</v>
      </c>
      <c r="AL9" s="164">
        <f t="shared" si="8"/>
        <v>0</v>
      </c>
      <c r="AM9" s="164">
        <f t="shared" si="8"/>
        <v>0</v>
      </c>
      <c r="AN9" s="164">
        <f t="shared" si="8"/>
        <v>0</v>
      </c>
      <c r="AO9" s="164">
        <f t="shared" si="8"/>
        <v>0</v>
      </c>
    </row>
    <row r="10" spans="1:41" x14ac:dyDescent="0.25">
      <c r="A10" s="165"/>
      <c r="B10" s="166"/>
      <c r="C10" s="166"/>
      <c r="D10" s="166"/>
      <c r="E10" s="166"/>
      <c r="F10" s="181">
        <f>B10*INPUTS!$C$25+'SUMMARY OF MEASURES'!C10*12*INPUTS!$C$26</f>
        <v>0</v>
      </c>
      <c r="G10" s="181">
        <f>D10*INPUTS!$C$27</f>
        <v>0</v>
      </c>
      <c r="H10" s="181">
        <f>E10*INPUTS!$C$28</f>
        <v>0</v>
      </c>
      <c r="I10" s="181">
        <f t="shared" si="3"/>
        <v>0</v>
      </c>
      <c r="J10" s="167"/>
      <c r="K10" s="168"/>
      <c r="L10" s="181">
        <f t="shared" si="4"/>
        <v>0</v>
      </c>
      <c r="M10" s="170"/>
      <c r="N10" s="169"/>
      <c r="P10" s="98">
        <v>6</v>
      </c>
      <c r="Q10" s="164">
        <f t="shared" si="0"/>
        <v>0</v>
      </c>
      <c r="R10" s="164">
        <f t="shared" si="1"/>
        <v>0</v>
      </c>
      <c r="S10" s="164">
        <f t="shared" ref="S10:AO10" si="9">IF(S$4&lt;=$N10,R10*(1-$M10),0)</f>
        <v>0</v>
      </c>
      <c r="T10" s="164">
        <f t="shared" si="9"/>
        <v>0</v>
      </c>
      <c r="U10" s="164">
        <f t="shared" si="9"/>
        <v>0</v>
      </c>
      <c r="V10" s="164">
        <f t="shared" si="9"/>
        <v>0</v>
      </c>
      <c r="W10" s="164">
        <f t="shared" si="9"/>
        <v>0</v>
      </c>
      <c r="X10" s="164">
        <f t="shared" si="9"/>
        <v>0</v>
      </c>
      <c r="Y10" s="164">
        <f t="shared" si="9"/>
        <v>0</v>
      </c>
      <c r="Z10" s="164">
        <f t="shared" si="9"/>
        <v>0</v>
      </c>
      <c r="AA10" s="164">
        <f t="shared" si="9"/>
        <v>0</v>
      </c>
      <c r="AB10" s="164">
        <f t="shared" si="9"/>
        <v>0</v>
      </c>
      <c r="AC10" s="164">
        <f t="shared" si="9"/>
        <v>0</v>
      </c>
      <c r="AD10" s="164">
        <f t="shared" si="9"/>
        <v>0</v>
      </c>
      <c r="AE10" s="164">
        <f t="shared" si="9"/>
        <v>0</v>
      </c>
      <c r="AF10" s="164">
        <f t="shared" si="9"/>
        <v>0</v>
      </c>
      <c r="AG10" s="164">
        <f t="shared" si="9"/>
        <v>0</v>
      </c>
      <c r="AH10" s="164">
        <f t="shared" si="9"/>
        <v>0</v>
      </c>
      <c r="AI10" s="164">
        <f t="shared" si="9"/>
        <v>0</v>
      </c>
      <c r="AJ10" s="164">
        <f t="shared" si="9"/>
        <v>0</v>
      </c>
      <c r="AK10" s="164">
        <f t="shared" si="9"/>
        <v>0</v>
      </c>
      <c r="AL10" s="164">
        <f t="shared" si="9"/>
        <v>0</v>
      </c>
      <c r="AM10" s="164">
        <f t="shared" si="9"/>
        <v>0</v>
      </c>
      <c r="AN10" s="164">
        <f t="shared" si="9"/>
        <v>0</v>
      </c>
      <c r="AO10" s="164">
        <f t="shared" si="9"/>
        <v>0</v>
      </c>
    </row>
    <row r="11" spans="1:41" x14ac:dyDescent="0.25">
      <c r="A11" s="176" t="s">
        <v>124</v>
      </c>
      <c r="B11" s="177">
        <f>SUM(B5:B10)</f>
        <v>0</v>
      </c>
      <c r="C11" s="178">
        <f>SUM(C5:C10)</f>
        <v>0</v>
      </c>
      <c r="D11" s="177">
        <f t="shared" ref="D11:E11" si="10">SUM(D5:D10)</f>
        <v>0</v>
      </c>
      <c r="E11" s="177">
        <f t="shared" si="10"/>
        <v>0</v>
      </c>
      <c r="F11" s="179">
        <f t="shared" ref="F11:L11" si="11">SUM(F5:F10)</f>
        <v>0</v>
      </c>
      <c r="G11" s="179">
        <f t="shared" si="11"/>
        <v>0</v>
      </c>
      <c r="H11" s="179">
        <f t="shared" si="11"/>
        <v>0</v>
      </c>
      <c r="I11" s="179">
        <f t="shared" si="11"/>
        <v>0</v>
      </c>
      <c r="J11" s="179">
        <f t="shared" si="11"/>
        <v>0</v>
      </c>
      <c r="K11" s="179">
        <f t="shared" si="11"/>
        <v>0</v>
      </c>
      <c r="L11" s="179">
        <f t="shared" si="11"/>
        <v>0</v>
      </c>
      <c r="M11" s="179"/>
      <c r="N11" s="180" t="e">
        <f>(SUM(N5*I5,I6*N6,I7*N7,I8*N8,I9*N9,I10*N10)/I11)</f>
        <v>#DIV/0!</v>
      </c>
      <c r="P11" s="98" t="s">
        <v>124</v>
      </c>
      <c r="Q11" s="164">
        <f>SUM(Q5:Q10)</f>
        <v>0</v>
      </c>
      <c r="R11" s="164">
        <f t="shared" ref="R11:AO11" si="12">SUM(R5:R10)</f>
        <v>0</v>
      </c>
      <c r="S11" s="164">
        <f t="shared" si="12"/>
        <v>0</v>
      </c>
      <c r="T11" s="164">
        <f t="shared" si="12"/>
        <v>0</v>
      </c>
      <c r="U11" s="164">
        <f t="shared" si="12"/>
        <v>0</v>
      </c>
      <c r="V11" s="164">
        <f t="shared" si="12"/>
        <v>0</v>
      </c>
      <c r="W11" s="164">
        <f t="shared" si="12"/>
        <v>0</v>
      </c>
      <c r="X11" s="164">
        <f t="shared" si="12"/>
        <v>0</v>
      </c>
      <c r="Y11" s="164">
        <f t="shared" si="12"/>
        <v>0</v>
      </c>
      <c r="Z11" s="164">
        <f t="shared" si="12"/>
        <v>0</v>
      </c>
      <c r="AA11" s="164">
        <f t="shared" si="12"/>
        <v>0</v>
      </c>
      <c r="AB11" s="164">
        <f t="shared" si="12"/>
        <v>0</v>
      </c>
      <c r="AC11" s="164">
        <f t="shared" si="12"/>
        <v>0</v>
      </c>
      <c r="AD11" s="164">
        <f t="shared" si="12"/>
        <v>0</v>
      </c>
      <c r="AE11" s="164">
        <f t="shared" si="12"/>
        <v>0</v>
      </c>
      <c r="AF11" s="164">
        <f t="shared" si="12"/>
        <v>0</v>
      </c>
      <c r="AG11" s="164">
        <f t="shared" si="12"/>
        <v>0</v>
      </c>
      <c r="AH11" s="164">
        <f t="shared" si="12"/>
        <v>0</v>
      </c>
      <c r="AI11" s="164">
        <f t="shared" si="12"/>
        <v>0</v>
      </c>
      <c r="AJ11" s="164">
        <f t="shared" si="12"/>
        <v>0</v>
      </c>
      <c r="AK11" s="164">
        <f t="shared" si="12"/>
        <v>0</v>
      </c>
      <c r="AL11" s="164">
        <f t="shared" si="12"/>
        <v>0</v>
      </c>
      <c r="AM11" s="164">
        <f t="shared" si="12"/>
        <v>0</v>
      </c>
      <c r="AN11" s="164">
        <f t="shared" si="12"/>
        <v>0</v>
      </c>
      <c r="AO11" s="164">
        <f t="shared" si="12"/>
        <v>0</v>
      </c>
    </row>
    <row r="12" spans="1:41" ht="27.6" x14ac:dyDescent="0.25">
      <c r="P12" s="197" t="s">
        <v>125</v>
      </c>
    </row>
    <row r="13" spans="1:41" x14ac:dyDescent="0.25">
      <c r="P13" s="36" t="s">
        <v>123</v>
      </c>
      <c r="Q13" s="35">
        <v>1</v>
      </c>
      <c r="R13" s="35">
        <v>2</v>
      </c>
      <c r="S13" s="35">
        <v>3</v>
      </c>
      <c r="T13" s="35">
        <v>4</v>
      </c>
      <c r="U13" s="35">
        <v>5</v>
      </c>
      <c r="V13" s="35">
        <v>6</v>
      </c>
      <c r="W13" s="35">
        <v>7</v>
      </c>
      <c r="X13" s="35">
        <v>8</v>
      </c>
      <c r="Y13" s="35">
        <v>9</v>
      </c>
      <c r="Z13" s="35">
        <v>10</v>
      </c>
      <c r="AA13" s="35">
        <v>11</v>
      </c>
      <c r="AB13" s="35">
        <v>12</v>
      </c>
      <c r="AC13" s="35">
        <v>13</v>
      </c>
      <c r="AD13" s="35">
        <v>14</v>
      </c>
      <c r="AE13" s="35">
        <v>15</v>
      </c>
      <c r="AF13" s="35">
        <v>16</v>
      </c>
      <c r="AG13" s="35">
        <v>17</v>
      </c>
      <c r="AH13" s="35">
        <v>18</v>
      </c>
      <c r="AI13" s="35">
        <v>19</v>
      </c>
      <c r="AJ13" s="35">
        <v>20</v>
      </c>
      <c r="AK13" s="35">
        <v>21</v>
      </c>
      <c r="AL13" s="35">
        <v>22</v>
      </c>
      <c r="AM13" s="35">
        <v>23</v>
      </c>
      <c r="AN13" s="35">
        <v>24</v>
      </c>
      <c r="AO13" s="35">
        <v>25</v>
      </c>
    </row>
    <row r="14" spans="1:41" ht="14.4" thickBot="1" x14ac:dyDescent="0.3">
      <c r="P14" s="98">
        <v>1</v>
      </c>
      <c r="Q14" s="171">
        <f t="shared" ref="Q14:Q19" si="13">C5</f>
        <v>0</v>
      </c>
      <c r="R14" s="171">
        <f t="shared" ref="R14:AO14" si="14">IF(R$4&lt;=$N5,Q14*(1-$M5),0)</f>
        <v>0</v>
      </c>
      <c r="S14" s="171">
        <f t="shared" si="14"/>
        <v>0</v>
      </c>
      <c r="T14" s="171">
        <f t="shared" si="14"/>
        <v>0</v>
      </c>
      <c r="U14" s="171">
        <f t="shared" si="14"/>
        <v>0</v>
      </c>
      <c r="V14" s="171">
        <f t="shared" si="14"/>
        <v>0</v>
      </c>
      <c r="W14" s="171">
        <f t="shared" si="14"/>
        <v>0</v>
      </c>
      <c r="X14" s="171">
        <f t="shared" si="14"/>
        <v>0</v>
      </c>
      <c r="Y14" s="171">
        <f t="shared" si="14"/>
        <v>0</v>
      </c>
      <c r="Z14" s="171">
        <f t="shared" si="14"/>
        <v>0</v>
      </c>
      <c r="AA14" s="171">
        <f t="shared" si="14"/>
        <v>0</v>
      </c>
      <c r="AB14" s="171">
        <f t="shared" si="14"/>
        <v>0</v>
      </c>
      <c r="AC14" s="171">
        <f t="shared" si="14"/>
        <v>0</v>
      </c>
      <c r="AD14" s="171">
        <f t="shared" si="14"/>
        <v>0</v>
      </c>
      <c r="AE14" s="171">
        <f t="shared" si="14"/>
        <v>0</v>
      </c>
      <c r="AF14" s="171">
        <f t="shared" si="14"/>
        <v>0</v>
      </c>
      <c r="AG14" s="171">
        <f t="shared" si="14"/>
        <v>0</v>
      </c>
      <c r="AH14" s="171">
        <f t="shared" si="14"/>
        <v>0</v>
      </c>
      <c r="AI14" s="171">
        <f t="shared" si="14"/>
        <v>0</v>
      </c>
      <c r="AJ14" s="171">
        <f t="shared" si="14"/>
        <v>0</v>
      </c>
      <c r="AK14" s="171">
        <f t="shared" si="14"/>
        <v>0</v>
      </c>
      <c r="AL14" s="171">
        <f t="shared" si="14"/>
        <v>0</v>
      </c>
      <c r="AM14" s="171">
        <f t="shared" si="14"/>
        <v>0</v>
      </c>
      <c r="AN14" s="171">
        <f t="shared" si="14"/>
        <v>0</v>
      </c>
      <c r="AO14" s="171">
        <f t="shared" si="14"/>
        <v>0</v>
      </c>
    </row>
    <row r="15" spans="1:41" ht="38.4" customHeight="1" x14ac:dyDescent="0.25">
      <c r="A15" s="243" t="s">
        <v>126</v>
      </c>
      <c r="B15" s="193" t="s">
        <v>127</v>
      </c>
      <c r="C15" s="193" t="s">
        <v>128</v>
      </c>
      <c r="D15" s="194" t="s">
        <v>129</v>
      </c>
      <c r="E15" s="194" t="s">
        <v>84</v>
      </c>
      <c r="F15" s="244" t="s">
        <v>130</v>
      </c>
      <c r="P15" s="98">
        <v>2</v>
      </c>
      <c r="Q15" s="171">
        <f t="shared" si="13"/>
        <v>0</v>
      </c>
      <c r="R15" s="171">
        <f t="shared" ref="R15:AO15" si="15">IF(R$4&lt;=$N6,Q15*(1-$M6),0)</f>
        <v>0</v>
      </c>
      <c r="S15" s="171">
        <f t="shared" si="15"/>
        <v>0</v>
      </c>
      <c r="T15" s="171">
        <f t="shared" si="15"/>
        <v>0</v>
      </c>
      <c r="U15" s="171">
        <f t="shared" si="15"/>
        <v>0</v>
      </c>
      <c r="V15" s="171">
        <f t="shared" si="15"/>
        <v>0</v>
      </c>
      <c r="W15" s="171">
        <f t="shared" si="15"/>
        <v>0</v>
      </c>
      <c r="X15" s="171">
        <f t="shared" si="15"/>
        <v>0</v>
      </c>
      <c r="Y15" s="171">
        <f t="shared" si="15"/>
        <v>0</v>
      </c>
      <c r="Z15" s="171">
        <f t="shared" si="15"/>
        <v>0</v>
      </c>
      <c r="AA15" s="171">
        <f t="shared" si="15"/>
        <v>0</v>
      </c>
      <c r="AB15" s="171">
        <f t="shared" si="15"/>
        <v>0</v>
      </c>
      <c r="AC15" s="171">
        <f t="shared" si="15"/>
        <v>0</v>
      </c>
      <c r="AD15" s="171">
        <f t="shared" si="15"/>
        <v>0</v>
      </c>
      <c r="AE15" s="171">
        <f t="shared" si="15"/>
        <v>0</v>
      </c>
      <c r="AF15" s="171">
        <f t="shared" si="15"/>
        <v>0</v>
      </c>
      <c r="AG15" s="171">
        <f t="shared" si="15"/>
        <v>0</v>
      </c>
      <c r="AH15" s="171">
        <f t="shared" si="15"/>
        <v>0</v>
      </c>
      <c r="AI15" s="171">
        <f t="shared" si="15"/>
        <v>0</v>
      </c>
      <c r="AJ15" s="171">
        <f t="shared" si="15"/>
        <v>0</v>
      </c>
      <c r="AK15" s="171">
        <f t="shared" si="15"/>
        <v>0</v>
      </c>
      <c r="AL15" s="171">
        <f t="shared" si="15"/>
        <v>0</v>
      </c>
      <c r="AM15" s="171">
        <f t="shared" si="15"/>
        <v>0</v>
      </c>
      <c r="AN15" s="171">
        <f t="shared" si="15"/>
        <v>0</v>
      </c>
      <c r="AO15" s="171">
        <f t="shared" si="15"/>
        <v>0</v>
      </c>
    </row>
    <row r="16" spans="1:41" ht="14.4" thickBot="1" x14ac:dyDescent="0.3">
      <c r="A16" s="184" t="s">
        <v>131</v>
      </c>
      <c r="B16" s="185">
        <f>INPUTS!C44</f>
        <v>0</v>
      </c>
      <c r="C16" s="186">
        <f>B16*INPUTS!C25</f>
        <v>0</v>
      </c>
      <c r="D16" s="186">
        <f>INPUTS!C45</f>
        <v>0</v>
      </c>
      <c r="E16" s="187">
        <f>INPUTS!$C$54</f>
        <v>5.0000000000000001E-3</v>
      </c>
      <c r="F16" s="188">
        <f>INPUTS!C53</f>
        <v>0</v>
      </c>
      <c r="P16" s="98">
        <v>3</v>
      </c>
      <c r="Q16" s="171">
        <f t="shared" si="13"/>
        <v>0</v>
      </c>
      <c r="R16" s="171">
        <f t="shared" ref="R16:AO16" si="16">IF(R$4&lt;=$N7,Q16*(1-$M7),0)</f>
        <v>0</v>
      </c>
      <c r="S16" s="171">
        <f t="shared" si="16"/>
        <v>0</v>
      </c>
      <c r="T16" s="171">
        <f t="shared" si="16"/>
        <v>0</v>
      </c>
      <c r="U16" s="171">
        <f t="shared" si="16"/>
        <v>0</v>
      </c>
      <c r="V16" s="171">
        <f t="shared" si="16"/>
        <v>0</v>
      </c>
      <c r="W16" s="171">
        <f t="shared" si="16"/>
        <v>0</v>
      </c>
      <c r="X16" s="171">
        <f t="shared" si="16"/>
        <v>0</v>
      </c>
      <c r="Y16" s="171">
        <f t="shared" si="16"/>
        <v>0</v>
      </c>
      <c r="Z16" s="171">
        <f t="shared" si="16"/>
        <v>0</v>
      </c>
      <c r="AA16" s="171">
        <f t="shared" si="16"/>
        <v>0</v>
      </c>
      <c r="AB16" s="171">
        <f t="shared" si="16"/>
        <v>0</v>
      </c>
      <c r="AC16" s="171">
        <f t="shared" si="16"/>
        <v>0</v>
      </c>
      <c r="AD16" s="171">
        <f t="shared" si="16"/>
        <v>0</v>
      </c>
      <c r="AE16" s="171">
        <f t="shared" si="16"/>
        <v>0</v>
      </c>
      <c r="AF16" s="171">
        <f t="shared" si="16"/>
        <v>0</v>
      </c>
      <c r="AG16" s="171">
        <f t="shared" si="16"/>
        <v>0</v>
      </c>
      <c r="AH16" s="171">
        <f t="shared" si="16"/>
        <v>0</v>
      </c>
      <c r="AI16" s="171">
        <f t="shared" si="16"/>
        <v>0</v>
      </c>
      <c r="AJ16" s="171">
        <f t="shared" si="16"/>
        <v>0</v>
      </c>
      <c r="AK16" s="171">
        <f t="shared" si="16"/>
        <v>0</v>
      </c>
      <c r="AL16" s="171">
        <f t="shared" si="16"/>
        <v>0</v>
      </c>
      <c r="AM16" s="171">
        <f t="shared" si="16"/>
        <v>0</v>
      </c>
      <c r="AN16" s="171">
        <f t="shared" si="16"/>
        <v>0</v>
      </c>
      <c r="AO16" s="171">
        <f t="shared" si="16"/>
        <v>0</v>
      </c>
    </row>
    <row r="17" spans="1:41" x14ac:dyDescent="0.25">
      <c r="E17" s="108"/>
      <c r="F17" s="108"/>
      <c r="P17" s="98">
        <v>4</v>
      </c>
      <c r="Q17" s="171">
        <f t="shared" si="13"/>
        <v>0</v>
      </c>
      <c r="R17" s="171">
        <f t="shared" ref="R17:AO17" si="17">IF(R$4&lt;=$N8,Q17*(1-$M8),0)</f>
        <v>0</v>
      </c>
      <c r="S17" s="171">
        <f t="shared" si="17"/>
        <v>0</v>
      </c>
      <c r="T17" s="171">
        <f t="shared" si="17"/>
        <v>0</v>
      </c>
      <c r="U17" s="171">
        <f t="shared" si="17"/>
        <v>0</v>
      </c>
      <c r="V17" s="171">
        <f t="shared" si="17"/>
        <v>0</v>
      </c>
      <c r="W17" s="171">
        <f t="shared" si="17"/>
        <v>0</v>
      </c>
      <c r="X17" s="171">
        <f t="shared" si="17"/>
        <v>0</v>
      </c>
      <c r="Y17" s="171">
        <f t="shared" si="17"/>
        <v>0</v>
      </c>
      <c r="Z17" s="171">
        <f t="shared" si="17"/>
        <v>0</v>
      </c>
      <c r="AA17" s="171">
        <f t="shared" si="17"/>
        <v>0</v>
      </c>
      <c r="AB17" s="171">
        <f t="shared" si="17"/>
        <v>0</v>
      </c>
      <c r="AC17" s="171">
        <f t="shared" si="17"/>
        <v>0</v>
      </c>
      <c r="AD17" s="171">
        <f t="shared" si="17"/>
        <v>0</v>
      </c>
      <c r="AE17" s="171">
        <f t="shared" si="17"/>
        <v>0</v>
      </c>
      <c r="AF17" s="171">
        <f t="shared" si="17"/>
        <v>0</v>
      </c>
      <c r="AG17" s="171">
        <f t="shared" si="17"/>
        <v>0</v>
      </c>
      <c r="AH17" s="171">
        <f t="shared" si="17"/>
        <v>0</v>
      </c>
      <c r="AI17" s="171">
        <f t="shared" si="17"/>
        <v>0</v>
      </c>
      <c r="AJ17" s="171">
        <f t="shared" si="17"/>
        <v>0</v>
      </c>
      <c r="AK17" s="171">
        <f t="shared" si="17"/>
        <v>0</v>
      </c>
      <c r="AL17" s="171">
        <f t="shared" si="17"/>
        <v>0</v>
      </c>
      <c r="AM17" s="171">
        <f t="shared" si="17"/>
        <v>0</v>
      </c>
      <c r="AN17" s="171">
        <f t="shared" si="17"/>
        <v>0</v>
      </c>
      <c r="AO17" s="171">
        <f t="shared" si="17"/>
        <v>0</v>
      </c>
    </row>
    <row r="18" spans="1:41" x14ac:dyDescent="0.25">
      <c r="P18" s="98">
        <v>5</v>
      </c>
      <c r="Q18" s="171">
        <f t="shared" si="13"/>
        <v>0</v>
      </c>
      <c r="R18" s="171">
        <f t="shared" ref="R18:AO18" si="18">IF(R$4&lt;=$N9,Q18*(1-$M9),0)</f>
        <v>0</v>
      </c>
      <c r="S18" s="171">
        <f t="shared" si="18"/>
        <v>0</v>
      </c>
      <c r="T18" s="171">
        <f t="shared" si="18"/>
        <v>0</v>
      </c>
      <c r="U18" s="171">
        <f t="shared" si="18"/>
        <v>0</v>
      </c>
      <c r="V18" s="171">
        <f t="shared" si="18"/>
        <v>0</v>
      </c>
      <c r="W18" s="171">
        <f t="shared" si="18"/>
        <v>0</v>
      </c>
      <c r="X18" s="171">
        <f t="shared" si="18"/>
        <v>0</v>
      </c>
      <c r="Y18" s="171">
        <f t="shared" si="18"/>
        <v>0</v>
      </c>
      <c r="Z18" s="171">
        <f t="shared" si="18"/>
        <v>0</v>
      </c>
      <c r="AA18" s="171">
        <f t="shared" si="18"/>
        <v>0</v>
      </c>
      <c r="AB18" s="171">
        <f t="shared" si="18"/>
        <v>0</v>
      </c>
      <c r="AC18" s="171">
        <f t="shared" si="18"/>
        <v>0</v>
      </c>
      <c r="AD18" s="171">
        <f t="shared" si="18"/>
        <v>0</v>
      </c>
      <c r="AE18" s="171">
        <f t="shared" si="18"/>
        <v>0</v>
      </c>
      <c r="AF18" s="171">
        <f t="shared" si="18"/>
        <v>0</v>
      </c>
      <c r="AG18" s="171">
        <f t="shared" si="18"/>
        <v>0</v>
      </c>
      <c r="AH18" s="171">
        <f t="shared" si="18"/>
        <v>0</v>
      </c>
      <c r="AI18" s="171">
        <f t="shared" si="18"/>
        <v>0</v>
      </c>
      <c r="AJ18" s="171">
        <f t="shared" si="18"/>
        <v>0</v>
      </c>
      <c r="AK18" s="171">
        <f t="shared" si="18"/>
        <v>0</v>
      </c>
      <c r="AL18" s="171">
        <f t="shared" si="18"/>
        <v>0</v>
      </c>
      <c r="AM18" s="171">
        <f t="shared" si="18"/>
        <v>0</v>
      </c>
      <c r="AN18" s="171">
        <f t="shared" si="18"/>
        <v>0</v>
      </c>
      <c r="AO18" s="171">
        <f t="shared" si="18"/>
        <v>0</v>
      </c>
    </row>
    <row r="19" spans="1:41" ht="27.6" x14ac:dyDescent="0.25">
      <c r="A19" s="172" t="s">
        <v>109</v>
      </c>
      <c r="B19" s="173" t="s">
        <v>132</v>
      </c>
      <c r="C19" s="174" t="s">
        <v>120</v>
      </c>
      <c r="D19" s="173" t="s">
        <v>130</v>
      </c>
      <c r="P19" s="98">
        <v>6</v>
      </c>
      <c r="Q19" s="171">
        <f t="shared" si="13"/>
        <v>0</v>
      </c>
      <c r="R19" s="171">
        <f t="shared" ref="R19:AO19" si="19">IF(R$4&lt;=$N10,Q19*(1-$M10),0)</f>
        <v>0</v>
      </c>
      <c r="S19" s="171">
        <f t="shared" si="19"/>
        <v>0</v>
      </c>
      <c r="T19" s="171">
        <f t="shared" si="19"/>
        <v>0</v>
      </c>
      <c r="U19" s="171">
        <f t="shared" si="19"/>
        <v>0</v>
      </c>
      <c r="V19" s="171">
        <f t="shared" si="19"/>
        <v>0</v>
      </c>
      <c r="W19" s="171">
        <f t="shared" si="19"/>
        <v>0</v>
      </c>
      <c r="X19" s="171">
        <f t="shared" si="19"/>
        <v>0</v>
      </c>
      <c r="Y19" s="171">
        <f t="shared" si="19"/>
        <v>0</v>
      </c>
      <c r="Z19" s="171">
        <f t="shared" si="19"/>
        <v>0</v>
      </c>
      <c r="AA19" s="171">
        <f t="shared" si="19"/>
        <v>0</v>
      </c>
      <c r="AB19" s="171">
        <f t="shared" si="19"/>
        <v>0</v>
      </c>
      <c r="AC19" s="171">
        <f t="shared" si="19"/>
        <v>0</v>
      </c>
      <c r="AD19" s="171">
        <f t="shared" si="19"/>
        <v>0</v>
      </c>
      <c r="AE19" s="171">
        <f t="shared" si="19"/>
        <v>0</v>
      </c>
      <c r="AF19" s="171">
        <f t="shared" si="19"/>
        <v>0</v>
      </c>
      <c r="AG19" s="171">
        <f t="shared" si="19"/>
        <v>0</v>
      </c>
      <c r="AH19" s="171">
        <f t="shared" si="19"/>
        <v>0</v>
      </c>
      <c r="AI19" s="171">
        <f t="shared" si="19"/>
        <v>0</v>
      </c>
      <c r="AJ19" s="171">
        <f t="shared" si="19"/>
        <v>0</v>
      </c>
      <c r="AK19" s="171">
        <f t="shared" si="19"/>
        <v>0</v>
      </c>
      <c r="AL19" s="171">
        <f t="shared" si="19"/>
        <v>0</v>
      </c>
      <c r="AM19" s="171">
        <f t="shared" si="19"/>
        <v>0</v>
      </c>
      <c r="AN19" s="171">
        <f t="shared" si="19"/>
        <v>0</v>
      </c>
      <c r="AO19" s="171">
        <f t="shared" si="19"/>
        <v>0</v>
      </c>
    </row>
    <row r="20" spans="1:41" x14ac:dyDescent="0.25">
      <c r="A20" s="189">
        <f>A5</f>
        <v>0</v>
      </c>
      <c r="B20" s="181">
        <f>I5</f>
        <v>0</v>
      </c>
      <c r="C20" s="181">
        <f>L5</f>
        <v>0</v>
      </c>
      <c r="D20" s="190">
        <f>N5</f>
        <v>0</v>
      </c>
      <c r="P20" s="98" t="s">
        <v>124</v>
      </c>
      <c r="Q20" s="171">
        <f t="shared" ref="Q20:AO20" si="20">SUM(Q14:Q19)</f>
        <v>0</v>
      </c>
      <c r="R20" s="171">
        <f>SUM(R14:R19)</f>
        <v>0</v>
      </c>
      <c r="S20" s="171">
        <f t="shared" si="20"/>
        <v>0</v>
      </c>
      <c r="T20" s="171">
        <f t="shared" si="20"/>
        <v>0</v>
      </c>
      <c r="U20" s="171">
        <f t="shared" si="20"/>
        <v>0</v>
      </c>
      <c r="V20" s="171">
        <f t="shared" si="20"/>
        <v>0</v>
      </c>
      <c r="W20" s="171">
        <f t="shared" si="20"/>
        <v>0</v>
      </c>
      <c r="X20" s="171">
        <f t="shared" si="20"/>
        <v>0</v>
      </c>
      <c r="Y20" s="171">
        <f t="shared" si="20"/>
        <v>0</v>
      </c>
      <c r="Z20" s="171">
        <f t="shared" si="20"/>
        <v>0</v>
      </c>
      <c r="AA20" s="171">
        <f t="shared" si="20"/>
        <v>0</v>
      </c>
      <c r="AB20" s="171">
        <f t="shared" si="20"/>
        <v>0</v>
      </c>
      <c r="AC20" s="171">
        <f t="shared" si="20"/>
        <v>0</v>
      </c>
      <c r="AD20" s="171">
        <f t="shared" si="20"/>
        <v>0</v>
      </c>
      <c r="AE20" s="171">
        <f t="shared" si="20"/>
        <v>0</v>
      </c>
      <c r="AF20" s="171">
        <f t="shared" si="20"/>
        <v>0</v>
      </c>
      <c r="AG20" s="171">
        <f t="shared" si="20"/>
        <v>0</v>
      </c>
      <c r="AH20" s="171">
        <f t="shared" si="20"/>
        <v>0</v>
      </c>
      <c r="AI20" s="171">
        <f t="shared" si="20"/>
        <v>0</v>
      </c>
      <c r="AJ20" s="171">
        <f t="shared" si="20"/>
        <v>0</v>
      </c>
      <c r="AK20" s="171">
        <f t="shared" si="20"/>
        <v>0</v>
      </c>
      <c r="AL20" s="171">
        <f t="shared" si="20"/>
        <v>0</v>
      </c>
      <c r="AM20" s="171">
        <f t="shared" si="20"/>
        <v>0</v>
      </c>
      <c r="AN20" s="171">
        <f t="shared" si="20"/>
        <v>0</v>
      </c>
      <c r="AO20" s="171">
        <f t="shared" si="20"/>
        <v>0</v>
      </c>
    </row>
    <row r="21" spans="1:41" x14ac:dyDescent="0.25">
      <c r="A21" s="189">
        <f t="shared" ref="A21:A23" si="21">A6</f>
        <v>0</v>
      </c>
      <c r="B21" s="181">
        <f t="shared" ref="B21:B24" si="22">I6</f>
        <v>0</v>
      </c>
      <c r="C21" s="181">
        <f t="shared" ref="C21:C25" si="23">L6</f>
        <v>0</v>
      </c>
      <c r="D21" s="190">
        <f t="shared" ref="D21:D24" si="24">N6</f>
        <v>0</v>
      </c>
    </row>
    <row r="22" spans="1:41" ht="55.2" x14ac:dyDescent="0.25">
      <c r="A22" s="189">
        <f t="shared" si="21"/>
        <v>0</v>
      </c>
      <c r="B22" s="181">
        <f t="shared" si="22"/>
        <v>0</v>
      </c>
      <c r="C22" s="181">
        <f t="shared" si="23"/>
        <v>0</v>
      </c>
      <c r="D22" s="190">
        <f t="shared" si="24"/>
        <v>0</v>
      </c>
      <c r="P22" s="197" t="s">
        <v>133</v>
      </c>
    </row>
    <row r="23" spans="1:41" x14ac:dyDescent="0.25">
      <c r="A23" s="189">
        <f t="shared" si="21"/>
        <v>0</v>
      </c>
      <c r="B23" s="181">
        <f t="shared" si="22"/>
        <v>0</v>
      </c>
      <c r="C23" s="181">
        <f t="shared" si="23"/>
        <v>0</v>
      </c>
      <c r="D23" s="190">
        <f t="shared" si="24"/>
        <v>0</v>
      </c>
      <c r="P23" s="36" t="s">
        <v>123</v>
      </c>
      <c r="Q23" s="35">
        <v>1</v>
      </c>
      <c r="R23" s="35">
        <v>2</v>
      </c>
      <c r="S23" s="35">
        <v>3</v>
      </c>
      <c r="T23" s="35">
        <v>4</v>
      </c>
      <c r="U23" s="35">
        <v>5</v>
      </c>
      <c r="V23" s="35">
        <v>6</v>
      </c>
      <c r="W23" s="35">
        <v>7</v>
      </c>
      <c r="X23" s="35">
        <v>8</v>
      </c>
      <c r="Y23" s="35">
        <v>9</v>
      </c>
      <c r="Z23" s="35">
        <v>10</v>
      </c>
      <c r="AA23" s="35">
        <v>11</v>
      </c>
      <c r="AB23" s="35">
        <v>12</v>
      </c>
      <c r="AC23" s="35">
        <v>13</v>
      </c>
      <c r="AD23" s="35">
        <v>14</v>
      </c>
      <c r="AE23" s="35">
        <v>15</v>
      </c>
      <c r="AF23" s="35">
        <v>16</v>
      </c>
      <c r="AG23" s="35">
        <v>17</v>
      </c>
      <c r="AH23" s="35">
        <v>18</v>
      </c>
      <c r="AI23" s="35">
        <v>19</v>
      </c>
      <c r="AJ23" s="35">
        <v>20</v>
      </c>
      <c r="AK23" s="35">
        <v>21</v>
      </c>
      <c r="AL23" s="35">
        <v>22</v>
      </c>
      <c r="AM23" s="35">
        <v>23</v>
      </c>
      <c r="AN23" s="35">
        <v>24</v>
      </c>
      <c r="AO23" s="35">
        <v>25</v>
      </c>
    </row>
    <row r="24" spans="1:41" x14ac:dyDescent="0.25">
      <c r="A24" s="189">
        <f>A9</f>
        <v>0</v>
      </c>
      <c r="B24" s="181">
        <f t="shared" si="22"/>
        <v>0</v>
      </c>
      <c r="C24" s="181">
        <f t="shared" si="23"/>
        <v>0</v>
      </c>
      <c r="D24" s="190">
        <f t="shared" si="24"/>
        <v>0</v>
      </c>
      <c r="P24" s="98">
        <v>1</v>
      </c>
      <c r="Q24" s="164">
        <f t="shared" ref="Q24:Q29" si="25">D5</f>
        <v>0</v>
      </c>
      <c r="R24" s="164">
        <f t="shared" ref="R24:AO24" si="26">IF(R$4&lt;=$N5,Q24*(1-$M5),0)</f>
        <v>0</v>
      </c>
      <c r="S24" s="164">
        <f t="shared" si="26"/>
        <v>0</v>
      </c>
      <c r="T24" s="164">
        <f t="shared" si="26"/>
        <v>0</v>
      </c>
      <c r="U24" s="164">
        <f t="shared" si="26"/>
        <v>0</v>
      </c>
      <c r="V24" s="164">
        <f t="shared" si="26"/>
        <v>0</v>
      </c>
      <c r="W24" s="164">
        <f t="shared" si="26"/>
        <v>0</v>
      </c>
      <c r="X24" s="164">
        <f t="shared" si="26"/>
        <v>0</v>
      </c>
      <c r="Y24" s="164">
        <f t="shared" si="26"/>
        <v>0</v>
      </c>
      <c r="Z24" s="164">
        <f t="shared" si="26"/>
        <v>0</v>
      </c>
      <c r="AA24" s="164">
        <f t="shared" si="26"/>
        <v>0</v>
      </c>
      <c r="AB24" s="164">
        <f t="shared" si="26"/>
        <v>0</v>
      </c>
      <c r="AC24" s="164">
        <f t="shared" si="26"/>
        <v>0</v>
      </c>
      <c r="AD24" s="164">
        <f t="shared" si="26"/>
        <v>0</v>
      </c>
      <c r="AE24" s="164">
        <f t="shared" si="26"/>
        <v>0</v>
      </c>
      <c r="AF24" s="164">
        <f t="shared" si="26"/>
        <v>0</v>
      </c>
      <c r="AG24" s="164">
        <f t="shared" si="26"/>
        <v>0</v>
      </c>
      <c r="AH24" s="164">
        <f t="shared" si="26"/>
        <v>0</v>
      </c>
      <c r="AI24" s="164">
        <f t="shared" si="26"/>
        <v>0</v>
      </c>
      <c r="AJ24" s="164">
        <f t="shared" si="26"/>
        <v>0</v>
      </c>
      <c r="AK24" s="164">
        <f t="shared" si="26"/>
        <v>0</v>
      </c>
      <c r="AL24" s="164">
        <f t="shared" si="26"/>
        <v>0</v>
      </c>
      <c r="AM24" s="164">
        <f t="shared" si="26"/>
        <v>0</v>
      </c>
      <c r="AN24" s="164">
        <f t="shared" si="26"/>
        <v>0</v>
      </c>
      <c r="AO24" s="164">
        <f t="shared" si="26"/>
        <v>0</v>
      </c>
    </row>
    <row r="25" spans="1:41" x14ac:dyDescent="0.25">
      <c r="A25" s="189">
        <f>A10</f>
        <v>0</v>
      </c>
      <c r="B25" s="181">
        <f>I10</f>
        <v>0</v>
      </c>
      <c r="C25" s="181">
        <f t="shared" si="23"/>
        <v>0</v>
      </c>
      <c r="D25" s="190">
        <f>N10</f>
        <v>0</v>
      </c>
      <c r="E25" s="108"/>
      <c r="P25" s="98">
        <v>2</v>
      </c>
      <c r="Q25" s="164">
        <f t="shared" si="25"/>
        <v>0</v>
      </c>
      <c r="R25" s="164">
        <f t="shared" ref="R25:AO25" si="27">IF(R$4&lt;=$N6,Q25*(1-$M6),0)</f>
        <v>0</v>
      </c>
      <c r="S25" s="164">
        <f t="shared" si="27"/>
        <v>0</v>
      </c>
      <c r="T25" s="164">
        <f t="shared" si="27"/>
        <v>0</v>
      </c>
      <c r="U25" s="164">
        <f t="shared" si="27"/>
        <v>0</v>
      </c>
      <c r="V25" s="164">
        <f t="shared" si="27"/>
        <v>0</v>
      </c>
      <c r="W25" s="164">
        <f t="shared" si="27"/>
        <v>0</v>
      </c>
      <c r="X25" s="164">
        <f t="shared" si="27"/>
        <v>0</v>
      </c>
      <c r="Y25" s="164">
        <f t="shared" si="27"/>
        <v>0</v>
      </c>
      <c r="Z25" s="164">
        <f t="shared" si="27"/>
        <v>0</v>
      </c>
      <c r="AA25" s="164">
        <f t="shared" si="27"/>
        <v>0</v>
      </c>
      <c r="AB25" s="164">
        <f t="shared" si="27"/>
        <v>0</v>
      </c>
      <c r="AC25" s="164">
        <f t="shared" si="27"/>
        <v>0</v>
      </c>
      <c r="AD25" s="164">
        <f t="shared" si="27"/>
        <v>0</v>
      </c>
      <c r="AE25" s="164">
        <f t="shared" si="27"/>
        <v>0</v>
      </c>
      <c r="AF25" s="164">
        <f t="shared" si="27"/>
        <v>0</v>
      </c>
      <c r="AG25" s="164">
        <f t="shared" si="27"/>
        <v>0</v>
      </c>
      <c r="AH25" s="164">
        <f t="shared" si="27"/>
        <v>0</v>
      </c>
      <c r="AI25" s="164">
        <f t="shared" si="27"/>
        <v>0</v>
      </c>
      <c r="AJ25" s="164">
        <f t="shared" si="27"/>
        <v>0</v>
      </c>
      <c r="AK25" s="164">
        <f t="shared" si="27"/>
        <v>0</v>
      </c>
      <c r="AL25" s="164">
        <f t="shared" si="27"/>
        <v>0</v>
      </c>
      <c r="AM25" s="164">
        <f t="shared" si="27"/>
        <v>0</v>
      </c>
      <c r="AN25" s="164">
        <f t="shared" si="27"/>
        <v>0</v>
      </c>
      <c r="AO25" s="164">
        <f t="shared" si="27"/>
        <v>0</v>
      </c>
    </row>
    <row r="26" spans="1:41" x14ac:dyDescent="0.25">
      <c r="A26" s="189" t="s">
        <v>131</v>
      </c>
      <c r="B26" s="181">
        <f>C16</f>
        <v>0</v>
      </c>
      <c r="C26" s="181">
        <f>D16</f>
        <v>0</v>
      </c>
      <c r="D26" s="190">
        <f>F16</f>
        <v>0</v>
      </c>
      <c r="P26" s="98">
        <v>3</v>
      </c>
      <c r="Q26" s="164">
        <f t="shared" si="25"/>
        <v>0</v>
      </c>
      <c r="R26" s="164">
        <f t="shared" ref="R26:AO26" si="28">IF(R$4&lt;=$N7,Q26*(1-$M7),0)</f>
        <v>0</v>
      </c>
      <c r="S26" s="164">
        <f t="shared" si="28"/>
        <v>0</v>
      </c>
      <c r="T26" s="164">
        <f t="shared" si="28"/>
        <v>0</v>
      </c>
      <c r="U26" s="164">
        <f t="shared" si="28"/>
        <v>0</v>
      </c>
      <c r="V26" s="164">
        <f t="shared" si="28"/>
        <v>0</v>
      </c>
      <c r="W26" s="164">
        <f t="shared" si="28"/>
        <v>0</v>
      </c>
      <c r="X26" s="164">
        <f t="shared" si="28"/>
        <v>0</v>
      </c>
      <c r="Y26" s="164">
        <f t="shared" si="28"/>
        <v>0</v>
      </c>
      <c r="Z26" s="164">
        <f t="shared" si="28"/>
        <v>0</v>
      </c>
      <c r="AA26" s="164">
        <f t="shared" si="28"/>
        <v>0</v>
      </c>
      <c r="AB26" s="164">
        <f t="shared" si="28"/>
        <v>0</v>
      </c>
      <c r="AC26" s="164">
        <f t="shared" si="28"/>
        <v>0</v>
      </c>
      <c r="AD26" s="164">
        <f t="shared" si="28"/>
        <v>0</v>
      </c>
      <c r="AE26" s="164">
        <f t="shared" si="28"/>
        <v>0</v>
      </c>
      <c r="AF26" s="164">
        <f t="shared" si="28"/>
        <v>0</v>
      </c>
      <c r="AG26" s="164">
        <f t="shared" si="28"/>
        <v>0</v>
      </c>
      <c r="AH26" s="164">
        <f t="shared" si="28"/>
        <v>0</v>
      </c>
      <c r="AI26" s="164">
        <f t="shared" si="28"/>
        <v>0</v>
      </c>
      <c r="AJ26" s="164">
        <f t="shared" si="28"/>
        <v>0</v>
      </c>
      <c r="AK26" s="164">
        <f t="shared" si="28"/>
        <v>0</v>
      </c>
      <c r="AL26" s="164">
        <f t="shared" si="28"/>
        <v>0</v>
      </c>
      <c r="AM26" s="164">
        <f t="shared" si="28"/>
        <v>0</v>
      </c>
      <c r="AN26" s="164">
        <f t="shared" si="28"/>
        <v>0</v>
      </c>
      <c r="AO26" s="164">
        <f t="shared" si="28"/>
        <v>0</v>
      </c>
    </row>
    <row r="27" spans="1:41" x14ac:dyDescent="0.25">
      <c r="P27" s="98">
        <v>4</v>
      </c>
      <c r="Q27" s="164">
        <f t="shared" si="25"/>
        <v>0</v>
      </c>
      <c r="R27" s="164">
        <f t="shared" ref="R27:AO27" si="29">IF(R$4&lt;=$N8,Q27*(1-$M8),0)</f>
        <v>0</v>
      </c>
      <c r="S27" s="164">
        <f t="shared" si="29"/>
        <v>0</v>
      </c>
      <c r="T27" s="164">
        <f t="shared" si="29"/>
        <v>0</v>
      </c>
      <c r="U27" s="164">
        <f t="shared" si="29"/>
        <v>0</v>
      </c>
      <c r="V27" s="164">
        <f t="shared" si="29"/>
        <v>0</v>
      </c>
      <c r="W27" s="164">
        <f t="shared" si="29"/>
        <v>0</v>
      </c>
      <c r="X27" s="164">
        <f t="shared" si="29"/>
        <v>0</v>
      </c>
      <c r="Y27" s="164">
        <f t="shared" si="29"/>
        <v>0</v>
      </c>
      <c r="Z27" s="164">
        <f t="shared" si="29"/>
        <v>0</v>
      </c>
      <c r="AA27" s="164">
        <f t="shared" si="29"/>
        <v>0</v>
      </c>
      <c r="AB27" s="164">
        <f t="shared" si="29"/>
        <v>0</v>
      </c>
      <c r="AC27" s="164">
        <f t="shared" si="29"/>
        <v>0</v>
      </c>
      <c r="AD27" s="164">
        <f t="shared" si="29"/>
        <v>0</v>
      </c>
      <c r="AE27" s="164">
        <f t="shared" si="29"/>
        <v>0</v>
      </c>
      <c r="AF27" s="164">
        <f t="shared" si="29"/>
        <v>0</v>
      </c>
      <c r="AG27" s="164">
        <f t="shared" si="29"/>
        <v>0</v>
      </c>
      <c r="AH27" s="164">
        <f t="shared" si="29"/>
        <v>0</v>
      </c>
      <c r="AI27" s="164">
        <f t="shared" si="29"/>
        <v>0</v>
      </c>
      <c r="AJ27" s="164">
        <f t="shared" si="29"/>
        <v>0</v>
      </c>
      <c r="AK27" s="164">
        <f t="shared" si="29"/>
        <v>0</v>
      </c>
      <c r="AL27" s="164">
        <f t="shared" si="29"/>
        <v>0</v>
      </c>
      <c r="AM27" s="164">
        <f t="shared" si="29"/>
        <v>0</v>
      </c>
      <c r="AN27" s="164">
        <f t="shared" si="29"/>
        <v>0</v>
      </c>
      <c r="AO27" s="164">
        <f t="shared" si="29"/>
        <v>0</v>
      </c>
    </row>
    <row r="28" spans="1:41" ht="15" x14ac:dyDescent="0.25">
      <c r="A28" s="189" t="s">
        <v>134</v>
      </c>
      <c r="B28" s="196" t="e">
        <f>SUMPRODUCT(B20:B26,D20:D26)/SUM(B20:B26)</f>
        <v>#DIV/0!</v>
      </c>
      <c r="D28" s="108"/>
      <c r="P28" s="98">
        <v>5</v>
      </c>
      <c r="Q28" s="164">
        <f t="shared" si="25"/>
        <v>0</v>
      </c>
      <c r="R28" s="164">
        <f t="shared" ref="R28:AO28" si="30">IF(R$4&lt;=$N9,Q28*(1-$M9),0)</f>
        <v>0</v>
      </c>
      <c r="S28" s="164">
        <f t="shared" si="30"/>
        <v>0</v>
      </c>
      <c r="T28" s="164">
        <f t="shared" si="30"/>
        <v>0</v>
      </c>
      <c r="U28" s="164">
        <f t="shared" si="30"/>
        <v>0</v>
      </c>
      <c r="V28" s="164">
        <f t="shared" si="30"/>
        <v>0</v>
      </c>
      <c r="W28" s="164">
        <f t="shared" si="30"/>
        <v>0</v>
      </c>
      <c r="X28" s="164">
        <f t="shared" si="30"/>
        <v>0</v>
      </c>
      <c r="Y28" s="164">
        <f t="shared" si="30"/>
        <v>0</v>
      </c>
      <c r="Z28" s="164">
        <f t="shared" si="30"/>
        <v>0</v>
      </c>
      <c r="AA28" s="164">
        <f t="shared" si="30"/>
        <v>0</v>
      </c>
      <c r="AB28" s="164">
        <f t="shared" si="30"/>
        <v>0</v>
      </c>
      <c r="AC28" s="164">
        <f t="shared" si="30"/>
        <v>0</v>
      </c>
      <c r="AD28" s="164">
        <f t="shared" si="30"/>
        <v>0</v>
      </c>
      <c r="AE28" s="164">
        <f t="shared" si="30"/>
        <v>0</v>
      </c>
      <c r="AF28" s="164">
        <f t="shared" si="30"/>
        <v>0</v>
      </c>
      <c r="AG28" s="164">
        <f t="shared" si="30"/>
        <v>0</v>
      </c>
      <c r="AH28" s="164">
        <f t="shared" si="30"/>
        <v>0</v>
      </c>
      <c r="AI28" s="164">
        <f t="shared" si="30"/>
        <v>0</v>
      </c>
      <c r="AJ28" s="164">
        <f t="shared" si="30"/>
        <v>0</v>
      </c>
      <c r="AK28" s="164">
        <f t="shared" si="30"/>
        <v>0</v>
      </c>
      <c r="AL28" s="164">
        <f t="shared" si="30"/>
        <v>0</v>
      </c>
      <c r="AM28" s="164">
        <f t="shared" si="30"/>
        <v>0</v>
      </c>
      <c r="AN28" s="164">
        <f t="shared" si="30"/>
        <v>0</v>
      </c>
      <c r="AO28" s="164">
        <f t="shared" si="30"/>
        <v>0</v>
      </c>
    </row>
    <row r="29" spans="1:41" ht="15" x14ac:dyDescent="0.25">
      <c r="A29" s="189" t="s">
        <v>135</v>
      </c>
      <c r="B29" s="196" t="e">
        <f>SUMPRODUCT(C20:C26,D20:D26)/SUM(C20:C26)</f>
        <v>#DIV/0!</v>
      </c>
      <c r="P29" s="98">
        <v>6</v>
      </c>
      <c r="Q29" s="164">
        <f t="shared" si="25"/>
        <v>0</v>
      </c>
      <c r="R29" s="164">
        <f t="shared" ref="R29:AO29" si="31">IF(R$4&lt;=$N10,Q29*(1-$M10),0)</f>
        <v>0</v>
      </c>
      <c r="S29" s="164">
        <f t="shared" si="31"/>
        <v>0</v>
      </c>
      <c r="T29" s="164">
        <f t="shared" si="31"/>
        <v>0</v>
      </c>
      <c r="U29" s="164">
        <f t="shared" si="31"/>
        <v>0</v>
      </c>
      <c r="V29" s="164">
        <f t="shared" si="31"/>
        <v>0</v>
      </c>
      <c r="W29" s="164">
        <f t="shared" si="31"/>
        <v>0</v>
      </c>
      <c r="X29" s="164">
        <f t="shared" si="31"/>
        <v>0</v>
      </c>
      <c r="Y29" s="164">
        <f t="shared" si="31"/>
        <v>0</v>
      </c>
      <c r="Z29" s="164">
        <f t="shared" si="31"/>
        <v>0</v>
      </c>
      <c r="AA29" s="164">
        <f t="shared" si="31"/>
        <v>0</v>
      </c>
      <c r="AB29" s="164">
        <f t="shared" si="31"/>
        <v>0</v>
      </c>
      <c r="AC29" s="164">
        <f t="shared" si="31"/>
        <v>0</v>
      </c>
      <c r="AD29" s="164">
        <f t="shared" si="31"/>
        <v>0</v>
      </c>
      <c r="AE29" s="164">
        <f t="shared" si="31"/>
        <v>0</v>
      </c>
      <c r="AF29" s="164">
        <f t="shared" si="31"/>
        <v>0</v>
      </c>
      <c r="AG29" s="164">
        <f t="shared" si="31"/>
        <v>0</v>
      </c>
      <c r="AH29" s="164">
        <f t="shared" si="31"/>
        <v>0</v>
      </c>
      <c r="AI29" s="164">
        <f t="shared" si="31"/>
        <v>0</v>
      </c>
      <c r="AJ29" s="164">
        <f t="shared" si="31"/>
        <v>0</v>
      </c>
      <c r="AK29" s="164">
        <f t="shared" si="31"/>
        <v>0</v>
      </c>
      <c r="AL29" s="164">
        <f t="shared" si="31"/>
        <v>0</v>
      </c>
      <c r="AM29" s="164">
        <f t="shared" si="31"/>
        <v>0</v>
      </c>
      <c r="AN29" s="164">
        <f t="shared" si="31"/>
        <v>0</v>
      </c>
      <c r="AO29" s="164">
        <f t="shared" si="31"/>
        <v>0</v>
      </c>
    </row>
    <row r="30" spans="1:41" x14ac:dyDescent="0.25">
      <c r="A30" s="191" t="s">
        <v>136</v>
      </c>
      <c r="P30" s="98" t="s">
        <v>124</v>
      </c>
      <c r="Q30" s="164">
        <f t="shared" ref="Q30:AO30" si="32">SUM(Q24:Q29)</f>
        <v>0</v>
      </c>
      <c r="R30" s="164">
        <f t="shared" si="32"/>
        <v>0</v>
      </c>
      <c r="S30" s="164">
        <f t="shared" si="32"/>
        <v>0</v>
      </c>
      <c r="T30" s="164">
        <f t="shared" si="32"/>
        <v>0</v>
      </c>
      <c r="U30" s="164">
        <f t="shared" si="32"/>
        <v>0</v>
      </c>
      <c r="V30" s="164">
        <f t="shared" si="32"/>
        <v>0</v>
      </c>
      <c r="W30" s="164">
        <f t="shared" si="32"/>
        <v>0</v>
      </c>
      <c r="X30" s="164">
        <f t="shared" si="32"/>
        <v>0</v>
      </c>
      <c r="Y30" s="164">
        <f t="shared" si="32"/>
        <v>0</v>
      </c>
      <c r="Z30" s="164">
        <f t="shared" si="32"/>
        <v>0</v>
      </c>
      <c r="AA30" s="164">
        <f t="shared" si="32"/>
        <v>0</v>
      </c>
      <c r="AB30" s="164">
        <f t="shared" si="32"/>
        <v>0</v>
      </c>
      <c r="AC30" s="164">
        <f t="shared" si="32"/>
        <v>0</v>
      </c>
      <c r="AD30" s="164">
        <f t="shared" si="32"/>
        <v>0</v>
      </c>
      <c r="AE30" s="164">
        <f t="shared" si="32"/>
        <v>0</v>
      </c>
      <c r="AF30" s="164">
        <f t="shared" si="32"/>
        <v>0</v>
      </c>
      <c r="AG30" s="164">
        <f t="shared" si="32"/>
        <v>0</v>
      </c>
      <c r="AH30" s="164">
        <f t="shared" si="32"/>
        <v>0</v>
      </c>
      <c r="AI30" s="164">
        <f t="shared" si="32"/>
        <v>0</v>
      </c>
      <c r="AJ30" s="164">
        <f t="shared" si="32"/>
        <v>0</v>
      </c>
      <c r="AK30" s="164">
        <f t="shared" si="32"/>
        <v>0</v>
      </c>
      <c r="AL30" s="164">
        <f t="shared" si="32"/>
        <v>0</v>
      </c>
      <c r="AM30" s="164">
        <f t="shared" si="32"/>
        <v>0</v>
      </c>
      <c r="AN30" s="164">
        <f t="shared" si="32"/>
        <v>0</v>
      </c>
      <c r="AO30" s="164">
        <f t="shared" si="32"/>
        <v>0</v>
      </c>
    </row>
    <row r="32" spans="1:41" ht="55.2" x14ac:dyDescent="0.25">
      <c r="P32" s="197" t="s">
        <v>137</v>
      </c>
    </row>
    <row r="33" spans="5:41" x14ac:dyDescent="0.25">
      <c r="P33" s="36" t="s">
        <v>123</v>
      </c>
      <c r="Q33" s="35">
        <v>1</v>
      </c>
      <c r="R33" s="35">
        <v>2</v>
      </c>
      <c r="S33" s="35">
        <v>3</v>
      </c>
      <c r="T33" s="35">
        <v>4</v>
      </c>
      <c r="U33" s="35">
        <v>5</v>
      </c>
      <c r="V33" s="35">
        <v>6</v>
      </c>
      <c r="W33" s="35">
        <v>7</v>
      </c>
      <c r="X33" s="35">
        <v>8</v>
      </c>
      <c r="Y33" s="35">
        <v>9</v>
      </c>
      <c r="Z33" s="35">
        <v>10</v>
      </c>
      <c r="AA33" s="35">
        <v>11</v>
      </c>
      <c r="AB33" s="35">
        <v>12</v>
      </c>
      <c r="AC33" s="35">
        <v>13</v>
      </c>
      <c r="AD33" s="35">
        <v>14</v>
      </c>
      <c r="AE33" s="35">
        <v>15</v>
      </c>
      <c r="AF33" s="35">
        <v>16</v>
      </c>
      <c r="AG33" s="35">
        <v>17</v>
      </c>
      <c r="AH33" s="35">
        <v>18</v>
      </c>
      <c r="AI33" s="35">
        <v>19</v>
      </c>
      <c r="AJ33" s="35">
        <v>20</v>
      </c>
      <c r="AK33" s="35">
        <v>21</v>
      </c>
      <c r="AL33" s="35">
        <v>22</v>
      </c>
      <c r="AM33" s="35">
        <v>23</v>
      </c>
      <c r="AN33" s="35">
        <v>24</v>
      </c>
      <c r="AO33" s="35">
        <v>25</v>
      </c>
    </row>
    <row r="34" spans="5:41" x14ac:dyDescent="0.25">
      <c r="P34" s="98">
        <v>1</v>
      </c>
      <c r="Q34" s="164">
        <f t="shared" ref="Q34:Q39" si="33">E5</f>
        <v>0</v>
      </c>
      <c r="R34" s="164">
        <f t="shared" ref="R34:AO34" si="34">IF(R$4&lt;=$N5,Q34*(1-$M5),0)</f>
        <v>0</v>
      </c>
      <c r="S34" s="164">
        <f t="shared" si="34"/>
        <v>0</v>
      </c>
      <c r="T34" s="164">
        <f t="shared" si="34"/>
        <v>0</v>
      </c>
      <c r="U34" s="164">
        <f t="shared" si="34"/>
        <v>0</v>
      </c>
      <c r="V34" s="164">
        <f t="shared" si="34"/>
        <v>0</v>
      </c>
      <c r="W34" s="164">
        <f t="shared" si="34"/>
        <v>0</v>
      </c>
      <c r="X34" s="164">
        <f t="shared" si="34"/>
        <v>0</v>
      </c>
      <c r="Y34" s="164">
        <f t="shared" si="34"/>
        <v>0</v>
      </c>
      <c r="Z34" s="164">
        <f t="shared" si="34"/>
        <v>0</v>
      </c>
      <c r="AA34" s="164">
        <f t="shared" si="34"/>
        <v>0</v>
      </c>
      <c r="AB34" s="164">
        <f t="shared" si="34"/>
        <v>0</v>
      </c>
      <c r="AC34" s="164">
        <f t="shared" si="34"/>
        <v>0</v>
      </c>
      <c r="AD34" s="164">
        <f t="shared" si="34"/>
        <v>0</v>
      </c>
      <c r="AE34" s="164">
        <f t="shared" si="34"/>
        <v>0</v>
      </c>
      <c r="AF34" s="164">
        <f t="shared" si="34"/>
        <v>0</v>
      </c>
      <c r="AG34" s="164">
        <f t="shared" si="34"/>
        <v>0</v>
      </c>
      <c r="AH34" s="164">
        <f t="shared" si="34"/>
        <v>0</v>
      </c>
      <c r="AI34" s="164">
        <f t="shared" si="34"/>
        <v>0</v>
      </c>
      <c r="AJ34" s="164">
        <f t="shared" si="34"/>
        <v>0</v>
      </c>
      <c r="AK34" s="164">
        <f t="shared" si="34"/>
        <v>0</v>
      </c>
      <c r="AL34" s="164">
        <f t="shared" si="34"/>
        <v>0</v>
      </c>
      <c r="AM34" s="164">
        <f t="shared" si="34"/>
        <v>0</v>
      </c>
      <c r="AN34" s="164">
        <f t="shared" si="34"/>
        <v>0</v>
      </c>
      <c r="AO34" s="164">
        <f t="shared" si="34"/>
        <v>0</v>
      </c>
    </row>
    <row r="35" spans="5:41" x14ac:dyDescent="0.25">
      <c r="P35" s="98">
        <v>2</v>
      </c>
      <c r="Q35" s="164">
        <f t="shared" si="33"/>
        <v>0</v>
      </c>
      <c r="R35" s="164">
        <f t="shared" ref="R35:AO35" si="35">IF(R$4&lt;=$N6,Q35*(1-$M6),0)</f>
        <v>0</v>
      </c>
      <c r="S35" s="164">
        <f t="shared" si="35"/>
        <v>0</v>
      </c>
      <c r="T35" s="164">
        <f t="shared" si="35"/>
        <v>0</v>
      </c>
      <c r="U35" s="164">
        <f t="shared" si="35"/>
        <v>0</v>
      </c>
      <c r="V35" s="164">
        <f t="shared" si="35"/>
        <v>0</v>
      </c>
      <c r="W35" s="164">
        <f t="shared" si="35"/>
        <v>0</v>
      </c>
      <c r="X35" s="164">
        <f t="shared" si="35"/>
        <v>0</v>
      </c>
      <c r="Y35" s="164">
        <f t="shared" si="35"/>
        <v>0</v>
      </c>
      <c r="Z35" s="164">
        <f t="shared" si="35"/>
        <v>0</v>
      </c>
      <c r="AA35" s="164">
        <f t="shared" si="35"/>
        <v>0</v>
      </c>
      <c r="AB35" s="164">
        <f t="shared" si="35"/>
        <v>0</v>
      </c>
      <c r="AC35" s="164">
        <f t="shared" si="35"/>
        <v>0</v>
      </c>
      <c r="AD35" s="164">
        <f t="shared" si="35"/>
        <v>0</v>
      </c>
      <c r="AE35" s="164">
        <f t="shared" si="35"/>
        <v>0</v>
      </c>
      <c r="AF35" s="164">
        <f t="shared" si="35"/>
        <v>0</v>
      </c>
      <c r="AG35" s="164">
        <f t="shared" si="35"/>
        <v>0</v>
      </c>
      <c r="AH35" s="164">
        <f t="shared" si="35"/>
        <v>0</v>
      </c>
      <c r="AI35" s="164">
        <f t="shared" si="35"/>
        <v>0</v>
      </c>
      <c r="AJ35" s="164">
        <f t="shared" si="35"/>
        <v>0</v>
      </c>
      <c r="AK35" s="164">
        <f t="shared" si="35"/>
        <v>0</v>
      </c>
      <c r="AL35" s="164">
        <f t="shared" si="35"/>
        <v>0</v>
      </c>
      <c r="AM35" s="164">
        <f t="shared" si="35"/>
        <v>0</v>
      </c>
      <c r="AN35" s="164">
        <f t="shared" si="35"/>
        <v>0</v>
      </c>
      <c r="AO35" s="164">
        <f t="shared" si="35"/>
        <v>0</v>
      </c>
    </row>
    <row r="36" spans="5:41" x14ac:dyDescent="0.25">
      <c r="P36" s="98">
        <v>3</v>
      </c>
      <c r="Q36" s="164">
        <f t="shared" si="33"/>
        <v>0</v>
      </c>
      <c r="R36" s="164">
        <f t="shared" ref="R36:AO36" si="36">IF(R$4&lt;=$N7,Q36*(1-$M7),0)</f>
        <v>0</v>
      </c>
      <c r="S36" s="164">
        <f t="shared" si="36"/>
        <v>0</v>
      </c>
      <c r="T36" s="164">
        <f t="shared" si="36"/>
        <v>0</v>
      </c>
      <c r="U36" s="164">
        <f t="shared" si="36"/>
        <v>0</v>
      </c>
      <c r="V36" s="164">
        <f t="shared" si="36"/>
        <v>0</v>
      </c>
      <c r="W36" s="164">
        <f t="shared" si="36"/>
        <v>0</v>
      </c>
      <c r="X36" s="164">
        <f t="shared" si="36"/>
        <v>0</v>
      </c>
      <c r="Y36" s="164">
        <f t="shared" si="36"/>
        <v>0</v>
      </c>
      <c r="Z36" s="164">
        <f t="shared" si="36"/>
        <v>0</v>
      </c>
      <c r="AA36" s="164">
        <f t="shared" si="36"/>
        <v>0</v>
      </c>
      <c r="AB36" s="164">
        <f t="shared" si="36"/>
        <v>0</v>
      </c>
      <c r="AC36" s="164">
        <f t="shared" si="36"/>
        <v>0</v>
      </c>
      <c r="AD36" s="164">
        <f t="shared" si="36"/>
        <v>0</v>
      </c>
      <c r="AE36" s="164">
        <f t="shared" si="36"/>
        <v>0</v>
      </c>
      <c r="AF36" s="164">
        <f t="shared" si="36"/>
        <v>0</v>
      </c>
      <c r="AG36" s="164">
        <f t="shared" si="36"/>
        <v>0</v>
      </c>
      <c r="AH36" s="164">
        <f t="shared" si="36"/>
        <v>0</v>
      </c>
      <c r="AI36" s="164">
        <f t="shared" si="36"/>
        <v>0</v>
      </c>
      <c r="AJ36" s="164">
        <f t="shared" si="36"/>
        <v>0</v>
      </c>
      <c r="AK36" s="164">
        <f t="shared" si="36"/>
        <v>0</v>
      </c>
      <c r="AL36" s="164">
        <f t="shared" si="36"/>
        <v>0</v>
      </c>
      <c r="AM36" s="164">
        <f t="shared" si="36"/>
        <v>0</v>
      </c>
      <c r="AN36" s="164">
        <f t="shared" si="36"/>
        <v>0</v>
      </c>
      <c r="AO36" s="164">
        <f t="shared" si="36"/>
        <v>0</v>
      </c>
    </row>
    <row r="37" spans="5:41" x14ac:dyDescent="0.25">
      <c r="P37" s="98">
        <v>4</v>
      </c>
      <c r="Q37" s="164">
        <f t="shared" si="33"/>
        <v>0</v>
      </c>
      <c r="R37" s="164">
        <f t="shared" ref="R37:AO37" si="37">IF(R$4&lt;=$N8,Q37*(1-$M8),0)</f>
        <v>0</v>
      </c>
      <c r="S37" s="164">
        <f t="shared" si="37"/>
        <v>0</v>
      </c>
      <c r="T37" s="164">
        <f t="shared" si="37"/>
        <v>0</v>
      </c>
      <c r="U37" s="164">
        <f t="shared" si="37"/>
        <v>0</v>
      </c>
      <c r="V37" s="164">
        <f t="shared" si="37"/>
        <v>0</v>
      </c>
      <c r="W37" s="164">
        <f t="shared" si="37"/>
        <v>0</v>
      </c>
      <c r="X37" s="164">
        <f t="shared" si="37"/>
        <v>0</v>
      </c>
      <c r="Y37" s="164">
        <f t="shared" si="37"/>
        <v>0</v>
      </c>
      <c r="Z37" s="164">
        <f t="shared" si="37"/>
        <v>0</v>
      </c>
      <c r="AA37" s="164">
        <f t="shared" si="37"/>
        <v>0</v>
      </c>
      <c r="AB37" s="164">
        <f t="shared" si="37"/>
        <v>0</v>
      </c>
      <c r="AC37" s="164">
        <f t="shared" si="37"/>
        <v>0</v>
      </c>
      <c r="AD37" s="164">
        <f t="shared" si="37"/>
        <v>0</v>
      </c>
      <c r="AE37" s="164">
        <f t="shared" si="37"/>
        <v>0</v>
      </c>
      <c r="AF37" s="164">
        <f t="shared" si="37"/>
        <v>0</v>
      </c>
      <c r="AG37" s="164">
        <f t="shared" si="37"/>
        <v>0</v>
      </c>
      <c r="AH37" s="164">
        <f t="shared" si="37"/>
        <v>0</v>
      </c>
      <c r="AI37" s="164">
        <f t="shared" si="37"/>
        <v>0</v>
      </c>
      <c r="AJ37" s="164">
        <f t="shared" si="37"/>
        <v>0</v>
      </c>
      <c r="AK37" s="164">
        <f t="shared" si="37"/>
        <v>0</v>
      </c>
      <c r="AL37" s="164">
        <f t="shared" si="37"/>
        <v>0</v>
      </c>
      <c r="AM37" s="164">
        <f t="shared" si="37"/>
        <v>0</v>
      </c>
      <c r="AN37" s="164">
        <f t="shared" si="37"/>
        <v>0</v>
      </c>
      <c r="AO37" s="164">
        <f t="shared" si="37"/>
        <v>0</v>
      </c>
    </row>
    <row r="38" spans="5:41" x14ac:dyDescent="0.25">
      <c r="E38" s="175"/>
      <c r="F38" s="175"/>
      <c r="P38" s="98">
        <v>5</v>
      </c>
      <c r="Q38" s="164">
        <f t="shared" si="33"/>
        <v>0</v>
      </c>
      <c r="R38" s="164">
        <f t="shared" ref="R38:AO38" si="38">IF(R$4&lt;=$N9,Q38*(1-$M9),0)</f>
        <v>0</v>
      </c>
      <c r="S38" s="164">
        <f t="shared" si="38"/>
        <v>0</v>
      </c>
      <c r="T38" s="164">
        <f t="shared" si="38"/>
        <v>0</v>
      </c>
      <c r="U38" s="164">
        <f t="shared" si="38"/>
        <v>0</v>
      </c>
      <c r="V38" s="164">
        <f t="shared" si="38"/>
        <v>0</v>
      </c>
      <c r="W38" s="164">
        <f t="shared" si="38"/>
        <v>0</v>
      </c>
      <c r="X38" s="164">
        <f t="shared" si="38"/>
        <v>0</v>
      </c>
      <c r="Y38" s="164">
        <f t="shared" si="38"/>
        <v>0</v>
      </c>
      <c r="Z38" s="164">
        <f t="shared" si="38"/>
        <v>0</v>
      </c>
      <c r="AA38" s="164">
        <f t="shared" si="38"/>
        <v>0</v>
      </c>
      <c r="AB38" s="164">
        <f t="shared" si="38"/>
        <v>0</v>
      </c>
      <c r="AC38" s="164">
        <f t="shared" si="38"/>
        <v>0</v>
      </c>
      <c r="AD38" s="164">
        <f t="shared" si="38"/>
        <v>0</v>
      </c>
      <c r="AE38" s="164">
        <f t="shared" si="38"/>
        <v>0</v>
      </c>
      <c r="AF38" s="164">
        <f t="shared" si="38"/>
        <v>0</v>
      </c>
      <c r="AG38" s="164">
        <f t="shared" si="38"/>
        <v>0</v>
      </c>
      <c r="AH38" s="164">
        <f t="shared" si="38"/>
        <v>0</v>
      </c>
      <c r="AI38" s="164">
        <f t="shared" si="38"/>
        <v>0</v>
      </c>
      <c r="AJ38" s="164">
        <f t="shared" si="38"/>
        <v>0</v>
      </c>
      <c r="AK38" s="164">
        <f t="shared" si="38"/>
        <v>0</v>
      </c>
      <c r="AL38" s="164">
        <f t="shared" si="38"/>
        <v>0</v>
      </c>
      <c r="AM38" s="164">
        <f t="shared" si="38"/>
        <v>0</v>
      </c>
      <c r="AN38" s="164">
        <f t="shared" si="38"/>
        <v>0</v>
      </c>
      <c r="AO38" s="164">
        <f t="shared" si="38"/>
        <v>0</v>
      </c>
    </row>
    <row r="39" spans="5:41" x14ac:dyDescent="0.25">
      <c r="P39" s="98">
        <v>6</v>
      </c>
      <c r="Q39" s="164">
        <f t="shared" si="33"/>
        <v>0</v>
      </c>
      <c r="R39" s="164">
        <f t="shared" ref="R39:AO39" si="39">IF(R$4&lt;=$N10,Q39*(1-$M10),0)</f>
        <v>0</v>
      </c>
      <c r="S39" s="164">
        <f t="shared" si="39"/>
        <v>0</v>
      </c>
      <c r="T39" s="164">
        <f t="shared" si="39"/>
        <v>0</v>
      </c>
      <c r="U39" s="164">
        <f t="shared" si="39"/>
        <v>0</v>
      </c>
      <c r="V39" s="164">
        <f t="shared" si="39"/>
        <v>0</v>
      </c>
      <c r="W39" s="164">
        <f t="shared" si="39"/>
        <v>0</v>
      </c>
      <c r="X39" s="164">
        <f t="shared" si="39"/>
        <v>0</v>
      </c>
      <c r="Y39" s="164">
        <f t="shared" si="39"/>
        <v>0</v>
      </c>
      <c r="Z39" s="164">
        <f t="shared" si="39"/>
        <v>0</v>
      </c>
      <c r="AA39" s="164">
        <f t="shared" si="39"/>
        <v>0</v>
      </c>
      <c r="AB39" s="164">
        <f t="shared" si="39"/>
        <v>0</v>
      </c>
      <c r="AC39" s="164">
        <f t="shared" si="39"/>
        <v>0</v>
      </c>
      <c r="AD39" s="164">
        <f t="shared" si="39"/>
        <v>0</v>
      </c>
      <c r="AE39" s="164">
        <f t="shared" si="39"/>
        <v>0</v>
      </c>
      <c r="AF39" s="164">
        <f t="shared" si="39"/>
        <v>0</v>
      </c>
      <c r="AG39" s="164">
        <f t="shared" si="39"/>
        <v>0</v>
      </c>
      <c r="AH39" s="164">
        <f t="shared" si="39"/>
        <v>0</v>
      </c>
      <c r="AI39" s="164">
        <f t="shared" si="39"/>
        <v>0</v>
      </c>
      <c r="AJ39" s="164">
        <f t="shared" si="39"/>
        <v>0</v>
      </c>
      <c r="AK39" s="164">
        <f t="shared" si="39"/>
        <v>0</v>
      </c>
      <c r="AL39" s="164">
        <f t="shared" si="39"/>
        <v>0</v>
      </c>
      <c r="AM39" s="164">
        <f t="shared" si="39"/>
        <v>0</v>
      </c>
      <c r="AN39" s="164">
        <f t="shared" si="39"/>
        <v>0</v>
      </c>
      <c r="AO39" s="164">
        <f t="shared" si="39"/>
        <v>0</v>
      </c>
    </row>
    <row r="40" spans="5:41" x14ac:dyDescent="0.25">
      <c r="P40" s="98" t="s">
        <v>124</v>
      </c>
      <c r="Q40" s="164">
        <f t="shared" ref="Q40:AO40" si="40">SUM(Q34:Q39)</f>
        <v>0</v>
      </c>
      <c r="R40" s="164">
        <f t="shared" si="40"/>
        <v>0</v>
      </c>
      <c r="S40" s="164">
        <f t="shared" si="40"/>
        <v>0</v>
      </c>
      <c r="T40" s="164">
        <f t="shared" si="40"/>
        <v>0</v>
      </c>
      <c r="U40" s="164">
        <f t="shared" si="40"/>
        <v>0</v>
      </c>
      <c r="V40" s="164">
        <f t="shared" si="40"/>
        <v>0</v>
      </c>
      <c r="W40" s="164">
        <f t="shared" si="40"/>
        <v>0</v>
      </c>
      <c r="X40" s="164">
        <f t="shared" si="40"/>
        <v>0</v>
      </c>
      <c r="Y40" s="164">
        <f t="shared" si="40"/>
        <v>0</v>
      </c>
      <c r="Z40" s="164">
        <f t="shared" si="40"/>
        <v>0</v>
      </c>
      <c r="AA40" s="164">
        <f t="shared" si="40"/>
        <v>0</v>
      </c>
      <c r="AB40" s="164">
        <f t="shared" si="40"/>
        <v>0</v>
      </c>
      <c r="AC40" s="164">
        <f t="shared" si="40"/>
        <v>0</v>
      </c>
      <c r="AD40" s="164">
        <f t="shared" si="40"/>
        <v>0</v>
      </c>
      <c r="AE40" s="164">
        <f t="shared" si="40"/>
        <v>0</v>
      </c>
      <c r="AF40" s="164">
        <f t="shared" si="40"/>
        <v>0</v>
      </c>
      <c r="AG40" s="164">
        <f t="shared" si="40"/>
        <v>0</v>
      </c>
      <c r="AH40" s="164">
        <f t="shared" si="40"/>
        <v>0</v>
      </c>
      <c r="AI40" s="164">
        <f t="shared" si="40"/>
        <v>0</v>
      </c>
      <c r="AJ40" s="164">
        <f t="shared" si="40"/>
        <v>0</v>
      </c>
      <c r="AK40" s="164">
        <f t="shared" si="40"/>
        <v>0</v>
      </c>
      <c r="AL40" s="164">
        <f t="shared" si="40"/>
        <v>0</v>
      </c>
      <c r="AM40" s="164">
        <f t="shared" si="40"/>
        <v>0</v>
      </c>
      <c r="AN40" s="164">
        <f t="shared" si="40"/>
        <v>0</v>
      </c>
      <c r="AO40" s="164">
        <f t="shared" si="40"/>
        <v>0</v>
      </c>
    </row>
    <row r="41" spans="5:41" x14ac:dyDescent="0.25">
      <c r="P41" s="25" t="s">
        <v>131</v>
      </c>
    </row>
    <row r="42" spans="5:41" x14ac:dyDescent="0.25">
      <c r="P42" s="36" t="s">
        <v>123</v>
      </c>
      <c r="Q42" s="35">
        <v>1</v>
      </c>
      <c r="R42" s="35">
        <v>2</v>
      </c>
      <c r="S42" s="35">
        <v>3</v>
      </c>
      <c r="T42" s="35">
        <v>4</v>
      </c>
      <c r="U42" s="35">
        <v>5</v>
      </c>
      <c r="V42" s="35">
        <v>6</v>
      </c>
      <c r="W42" s="35">
        <v>7</v>
      </c>
      <c r="X42" s="35">
        <v>8</v>
      </c>
      <c r="Y42" s="35">
        <v>9</v>
      </c>
      <c r="Z42" s="35">
        <v>10</v>
      </c>
      <c r="AA42" s="35">
        <v>11</v>
      </c>
      <c r="AB42" s="35">
        <v>12</v>
      </c>
      <c r="AC42" s="35">
        <v>13</v>
      </c>
      <c r="AD42" s="35">
        <v>14</v>
      </c>
      <c r="AE42" s="35">
        <v>15</v>
      </c>
      <c r="AF42" s="35">
        <v>16</v>
      </c>
      <c r="AG42" s="35">
        <v>17</v>
      </c>
      <c r="AH42" s="35">
        <v>18</v>
      </c>
      <c r="AI42" s="35">
        <v>19</v>
      </c>
      <c r="AJ42" s="35">
        <v>20</v>
      </c>
      <c r="AK42" s="35">
        <v>21</v>
      </c>
      <c r="AL42" s="35">
        <v>22</v>
      </c>
      <c r="AM42" s="35">
        <v>23</v>
      </c>
      <c r="AN42" s="35">
        <v>24</v>
      </c>
      <c r="AO42" s="35">
        <v>25</v>
      </c>
    </row>
    <row r="43" spans="5:41" x14ac:dyDescent="0.25">
      <c r="N43" s="25"/>
      <c r="P43" s="98" t="s">
        <v>131</v>
      </c>
      <c r="Q43" s="99">
        <f>B16</f>
        <v>0</v>
      </c>
      <c r="R43" s="99">
        <f>IF(R42&lt;=$F$16,Q43*(1-$E$16),0)</f>
        <v>0</v>
      </c>
      <c r="S43" s="99">
        <f t="shared" ref="S43:AO43" si="41">IF(S42&lt;=$F$16,R43*(1-$E$16),0)</f>
        <v>0</v>
      </c>
      <c r="T43" s="99">
        <f t="shared" si="41"/>
        <v>0</v>
      </c>
      <c r="U43" s="99">
        <f t="shared" si="41"/>
        <v>0</v>
      </c>
      <c r="V43" s="99">
        <f t="shared" si="41"/>
        <v>0</v>
      </c>
      <c r="W43" s="99">
        <f t="shared" si="41"/>
        <v>0</v>
      </c>
      <c r="X43" s="99">
        <f t="shared" si="41"/>
        <v>0</v>
      </c>
      <c r="Y43" s="99">
        <f t="shared" si="41"/>
        <v>0</v>
      </c>
      <c r="Z43" s="99">
        <f t="shared" si="41"/>
        <v>0</v>
      </c>
      <c r="AA43" s="99">
        <f t="shared" si="41"/>
        <v>0</v>
      </c>
      <c r="AB43" s="99">
        <f t="shared" si="41"/>
        <v>0</v>
      </c>
      <c r="AC43" s="99">
        <f t="shared" si="41"/>
        <v>0</v>
      </c>
      <c r="AD43" s="99">
        <f t="shared" si="41"/>
        <v>0</v>
      </c>
      <c r="AE43" s="99">
        <f t="shared" si="41"/>
        <v>0</v>
      </c>
      <c r="AF43" s="99">
        <f t="shared" si="41"/>
        <v>0</v>
      </c>
      <c r="AG43" s="99">
        <f t="shared" si="41"/>
        <v>0</v>
      </c>
      <c r="AH43" s="99">
        <f t="shared" si="41"/>
        <v>0</v>
      </c>
      <c r="AI43" s="99">
        <f t="shared" si="41"/>
        <v>0</v>
      </c>
      <c r="AJ43" s="99">
        <f t="shared" si="41"/>
        <v>0</v>
      </c>
      <c r="AK43" s="99">
        <f t="shared" si="41"/>
        <v>0</v>
      </c>
      <c r="AL43" s="99">
        <f t="shared" si="41"/>
        <v>0</v>
      </c>
      <c r="AM43" s="99">
        <f t="shared" si="41"/>
        <v>0</v>
      </c>
      <c r="AN43" s="99">
        <f t="shared" si="41"/>
        <v>0</v>
      </c>
      <c r="AO43" s="99">
        <f t="shared" si="41"/>
        <v>0</v>
      </c>
    </row>
    <row r="44" spans="5:41" x14ac:dyDescent="0.25">
      <c r="N44" s="25"/>
    </row>
    <row r="45" spans="5:41" x14ac:dyDescent="0.25">
      <c r="N45" s="25"/>
    </row>
    <row r="46" spans="5:41" x14ac:dyDescent="0.25">
      <c r="N46" s="25"/>
    </row>
    <row r="47" spans="5:41" x14ac:dyDescent="0.25">
      <c r="N47" s="25"/>
    </row>
    <row r="48" spans="5:41" x14ac:dyDescent="0.25">
      <c r="N48" s="25"/>
    </row>
    <row r="49" spans="14:14" x14ac:dyDescent="0.25">
      <c r="N49" s="25"/>
    </row>
  </sheetData>
  <sheetProtection formatCells="0" formatColumns="0" formatRows="0" insertColumns="0" insertRows="0" insertHyperlinks="0" deleteColumns="0" deleteRows="0" selectLockedCells="1" sort="0" autoFilter="0" pivotTables="0"/>
  <conditionalFormatting sqref="A5:N10">
    <cfRule type="containsBlanks" dxfId="8" priority="1">
      <formula>LEN(TRIM(A5))=0</formula>
    </cfRule>
  </conditionalFormatting>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F35"/>
  <sheetViews>
    <sheetView zoomScaleNormal="115" workbookViewId="0">
      <selection activeCell="F35" sqref="F35"/>
    </sheetView>
  </sheetViews>
  <sheetFormatPr defaultColWidth="8.88671875" defaultRowHeight="14.4" x14ac:dyDescent="0.3"/>
  <cols>
    <col min="2" max="2" width="37.5546875" customWidth="1"/>
    <col min="3" max="3" width="25.5546875" customWidth="1"/>
    <col min="5" max="5" width="40.88671875" bestFit="1" customWidth="1"/>
    <col min="6" max="6" width="25.5546875" customWidth="1"/>
  </cols>
  <sheetData>
    <row r="1" spans="1:6" ht="15" thickBot="1" x14ac:dyDescent="0.35">
      <c r="A1" s="37"/>
      <c r="B1" s="319" t="s">
        <v>138</v>
      </c>
      <c r="C1" s="319"/>
      <c r="D1" s="37"/>
      <c r="E1" s="319" t="s">
        <v>139</v>
      </c>
      <c r="F1" s="319"/>
    </row>
    <row r="2" spans="1:6" x14ac:dyDescent="0.3">
      <c r="B2" s="54" t="s">
        <v>140</v>
      </c>
      <c r="C2" s="55"/>
      <c r="E2" s="54" t="s">
        <v>140</v>
      </c>
      <c r="F2" s="55"/>
    </row>
    <row r="3" spans="1:6" x14ac:dyDescent="0.3">
      <c r="B3" s="56" t="s">
        <v>141</v>
      </c>
      <c r="C3" s="57" t="e">
        <f>'BUY ALL C-PACE SIR MODEL'!E36</f>
        <v>#DIV/0!</v>
      </c>
      <c r="E3" s="56" t="s">
        <v>141</v>
      </c>
      <c r="F3" s="57" t="e">
        <f>'NT C-PACE SIR MODEL'!E36</f>
        <v>#DIV/0!</v>
      </c>
    </row>
    <row r="4" spans="1:6" x14ac:dyDescent="0.3">
      <c r="B4" s="58" t="s">
        <v>142</v>
      </c>
      <c r="C4" s="59">
        <f>INPUTS!C74</f>
        <v>0</v>
      </c>
      <c r="E4" s="58" t="s">
        <v>142</v>
      </c>
      <c r="F4" s="59">
        <f>INPUTS!C74</f>
        <v>0</v>
      </c>
    </row>
    <row r="5" spans="1:6" x14ac:dyDescent="0.3">
      <c r="B5" s="56" t="s">
        <v>143</v>
      </c>
      <c r="C5" s="60">
        <f>INPUTS!C78</f>
        <v>0</v>
      </c>
      <c r="E5" s="56" t="s">
        <v>143</v>
      </c>
      <c r="F5" s="60">
        <f>INPUTS!C78</f>
        <v>0</v>
      </c>
    </row>
    <row r="6" spans="1:6" x14ac:dyDescent="0.3">
      <c r="B6" s="58" t="s">
        <v>144</v>
      </c>
      <c r="C6" s="59">
        <f>'BUY ALL C-PACE SIR MODEL'!E34</f>
        <v>0</v>
      </c>
      <c r="E6" s="58" t="s">
        <v>144</v>
      </c>
      <c r="F6" s="59">
        <f>'NT C-PACE SIR MODEL'!E34</f>
        <v>0</v>
      </c>
    </row>
    <row r="7" spans="1:6" x14ac:dyDescent="0.3">
      <c r="B7" s="56" t="s">
        <v>145</v>
      </c>
      <c r="C7" s="60">
        <f>'BUY ALL C-PACE SIR MODEL'!E35</f>
        <v>0</v>
      </c>
      <c r="E7" s="56" t="s">
        <v>145</v>
      </c>
      <c r="F7" s="60">
        <f>'NT C-PACE SIR MODEL'!E35</f>
        <v>0</v>
      </c>
    </row>
    <row r="8" spans="1:6" x14ac:dyDescent="0.3">
      <c r="B8" s="58" t="s">
        <v>146</v>
      </c>
      <c r="C8" s="61" t="e">
        <f>(C5-C9)/C5</f>
        <v>#DIV/0!</v>
      </c>
      <c r="E8" s="58" t="s">
        <v>146</v>
      </c>
      <c r="F8" s="61" t="e">
        <f>(F5-F9)/F5</f>
        <v>#DIV/0!</v>
      </c>
    </row>
    <row r="9" spans="1:6" x14ac:dyDescent="0.3">
      <c r="B9" s="56" t="s">
        <v>147</v>
      </c>
      <c r="C9" s="62">
        <f>INPUTS!C75</f>
        <v>0</v>
      </c>
      <c r="E9" s="56" t="s">
        <v>147</v>
      </c>
      <c r="F9" s="62">
        <f>INPUTS!C75</f>
        <v>0</v>
      </c>
    </row>
    <row r="10" spans="1:6" x14ac:dyDescent="0.3">
      <c r="B10" s="58" t="s">
        <v>148</v>
      </c>
      <c r="C10" s="63" t="e">
        <f>INPUTS!C83</f>
        <v>#N/A</v>
      </c>
      <c r="E10" s="58" t="s">
        <v>148</v>
      </c>
      <c r="F10" s="63" t="e">
        <f>INPUTS!C83</f>
        <v>#N/A</v>
      </c>
    </row>
    <row r="11" spans="1:6" ht="15" thickBot="1" x14ac:dyDescent="0.35">
      <c r="B11" s="64" t="s">
        <v>149</v>
      </c>
      <c r="C11" s="65">
        <f>INPUTS!C82</f>
        <v>0</v>
      </c>
      <c r="E11" s="64" t="s">
        <v>149</v>
      </c>
      <c r="F11" s="65">
        <f>INPUTS!C82</f>
        <v>0</v>
      </c>
    </row>
    <row r="12" spans="1:6" s="103" customFormat="1" ht="15" thickBot="1" x14ac:dyDescent="0.35">
      <c r="B12" s="101"/>
      <c r="C12" s="102"/>
      <c r="E12" s="101"/>
      <c r="F12" s="102"/>
    </row>
    <row r="13" spans="1:6" ht="15" thickBot="1" x14ac:dyDescent="0.35">
      <c r="B13" s="235" t="s">
        <v>150</v>
      </c>
      <c r="C13" s="236"/>
      <c r="E13" s="219" t="s">
        <v>150</v>
      </c>
      <c r="F13" s="216"/>
    </row>
    <row r="14" spans="1:6" x14ac:dyDescent="0.3">
      <c r="B14" s="56" t="s">
        <v>151</v>
      </c>
      <c r="C14" s="143" t="e">
        <f>INPUTS!C84</f>
        <v>#DIV/0!</v>
      </c>
      <c r="E14" s="56" t="s">
        <v>151</v>
      </c>
      <c r="F14" s="143" t="e">
        <f>INPUTS!C84</f>
        <v>#DIV/0!</v>
      </c>
    </row>
    <row r="15" spans="1:6" x14ac:dyDescent="0.3">
      <c r="B15" s="58" t="s">
        <v>152</v>
      </c>
      <c r="C15" s="229">
        <f>C4</f>
        <v>0</v>
      </c>
      <c r="E15" s="58" t="s">
        <v>152</v>
      </c>
      <c r="F15" s="229">
        <f>F4</f>
        <v>0</v>
      </c>
    </row>
    <row r="16" spans="1:6" x14ac:dyDescent="0.3">
      <c r="B16" s="56" t="s">
        <v>153</v>
      </c>
      <c r="C16" s="144">
        <f>INPUTS!C77</f>
        <v>0</v>
      </c>
      <c r="E16" s="56" t="s">
        <v>153</v>
      </c>
      <c r="F16" s="144">
        <f>INPUTS!C77</f>
        <v>0</v>
      </c>
    </row>
    <row r="17" spans="2:6" x14ac:dyDescent="0.3">
      <c r="B17" s="58" t="s">
        <v>154</v>
      </c>
      <c r="C17" s="229">
        <f>C5</f>
        <v>0</v>
      </c>
      <c r="E17" s="58" t="s">
        <v>154</v>
      </c>
      <c r="F17" s="229">
        <f>F5</f>
        <v>0</v>
      </c>
    </row>
    <row r="18" spans="2:6" x14ac:dyDescent="0.3">
      <c r="B18" s="227" t="s">
        <v>155</v>
      </c>
      <c r="C18" s="143">
        <f>'BUY ALL C-PACE SIR MODEL'!E10</f>
        <v>0</v>
      </c>
      <c r="E18" s="227" t="s">
        <v>155</v>
      </c>
      <c r="F18" s="143">
        <f>'SUMMARY OF MEASURES'!$B$16</f>
        <v>0</v>
      </c>
    </row>
    <row r="19" spans="2:6" x14ac:dyDescent="0.3">
      <c r="B19" s="228" t="s">
        <v>156</v>
      </c>
      <c r="C19" s="230">
        <f>C18*3413/1000000</f>
        <v>0</v>
      </c>
      <c r="E19" s="228" t="s">
        <v>156</v>
      </c>
      <c r="F19" s="230">
        <f>F18*3413/1000000</f>
        <v>0</v>
      </c>
    </row>
    <row r="20" spans="2:6" x14ac:dyDescent="0.3">
      <c r="B20" s="227" t="s">
        <v>157</v>
      </c>
      <c r="C20" s="143">
        <f>SUM('BUY ALL C-PACE SIR MODEL'!E10:AC10)*3413/1000000</f>
        <v>0</v>
      </c>
      <c r="E20" s="227" t="s">
        <v>157</v>
      </c>
      <c r="F20" s="143">
        <f>SUM('SUMMARY OF MEASURES'!$Q$43:$AO$43)*3413/1000000</f>
        <v>0</v>
      </c>
    </row>
    <row r="21" spans="2:6" x14ac:dyDescent="0.3">
      <c r="B21" s="228" t="s">
        <v>158</v>
      </c>
      <c r="C21" s="231">
        <f>'BUY ALL C-PACE SIR MODEL'!E18</f>
        <v>0</v>
      </c>
      <c r="E21" s="228" t="s">
        <v>159</v>
      </c>
      <c r="F21" s="231">
        <f>SUM('NT C-PACE SIR MODEL'!E18:X18)</f>
        <v>0</v>
      </c>
    </row>
    <row r="22" spans="2:6" x14ac:dyDescent="0.3">
      <c r="B22" s="232" t="s">
        <v>160</v>
      </c>
      <c r="C22" s="225">
        <f>SUM('BUY ALL C-PACE SIR MODEL'!E18:X18)</f>
        <v>0</v>
      </c>
      <c r="E22" s="145" t="s">
        <v>161</v>
      </c>
      <c r="F22" s="147">
        <f>SUM('NT C-PACE SIR MODEL'!$E$17:$X$17)</f>
        <v>0</v>
      </c>
    </row>
    <row r="23" spans="2:6" x14ac:dyDescent="0.3">
      <c r="B23" s="228" t="s">
        <v>162</v>
      </c>
      <c r="C23" s="231">
        <f>'BUY ALL C-PACE SIR MODEL'!E21</f>
        <v>0</v>
      </c>
      <c r="E23" s="228" t="s">
        <v>163</v>
      </c>
      <c r="F23" s="231">
        <f>F21+F22</f>
        <v>0</v>
      </c>
    </row>
    <row r="24" spans="2:6" x14ac:dyDescent="0.3">
      <c r="B24" s="227" t="s">
        <v>164</v>
      </c>
      <c r="C24" s="224">
        <f>'BUY ALL C-PACE SIR MODEL'!E20</f>
        <v>0</v>
      </c>
      <c r="E24" s="145" t="s">
        <v>162</v>
      </c>
      <c r="F24" s="146">
        <f>'NT C-PACE SIR MODEL'!E21</f>
        <v>0</v>
      </c>
    </row>
    <row r="25" spans="2:6" x14ac:dyDescent="0.3">
      <c r="B25" s="228" t="s">
        <v>119</v>
      </c>
      <c r="C25" s="231">
        <f>'SUMMARY OF MEASURES'!K11</f>
        <v>0</v>
      </c>
      <c r="E25" s="228" t="s">
        <v>164</v>
      </c>
      <c r="F25" s="231">
        <f>'NT C-PACE SIR MODEL'!E20</f>
        <v>0</v>
      </c>
    </row>
    <row r="26" spans="2:6" x14ac:dyDescent="0.3">
      <c r="B26" s="217" t="s">
        <v>165</v>
      </c>
      <c r="C26" s="218">
        <f>'BUY ALL C-PACE SIR MODEL'!E6</f>
        <v>0</v>
      </c>
      <c r="E26" s="237" t="s">
        <v>119</v>
      </c>
      <c r="F26" s="238">
        <f>'SUMMARY OF MEASURES'!K11</f>
        <v>0</v>
      </c>
    </row>
    <row r="27" spans="2:6" x14ac:dyDescent="0.3">
      <c r="B27" s="234" t="s">
        <v>166</v>
      </c>
      <c r="C27" s="215">
        <f>C26*3413/1000000</f>
        <v>0</v>
      </c>
      <c r="E27" s="234" t="s">
        <v>165</v>
      </c>
      <c r="F27" s="233">
        <f>'NT C-PACE SIR MODEL'!E6</f>
        <v>0</v>
      </c>
    </row>
    <row r="28" spans="2:6" x14ac:dyDescent="0.3">
      <c r="B28" s="217" t="s">
        <v>167</v>
      </c>
      <c r="C28" s="222">
        <f>SUM('BUY ALL C-PACE SIR MODEL'!E6:AC6)*3413/1000000</f>
        <v>0</v>
      </c>
      <c r="E28" s="217" t="s">
        <v>166</v>
      </c>
      <c r="F28" s="242">
        <f>F27*3413/1000000</f>
        <v>0</v>
      </c>
    </row>
    <row r="29" spans="2:6" x14ac:dyDescent="0.3">
      <c r="B29" s="234" t="s">
        <v>168</v>
      </c>
      <c r="C29" s="233">
        <f>'BUY ALL C-PACE SIR MODEL'!E8/10</f>
        <v>0</v>
      </c>
      <c r="E29" s="234" t="s">
        <v>167</v>
      </c>
      <c r="F29" s="241">
        <f>SUM('NT C-PACE SIR MODEL'!E6:AC6)*3413/1000000</f>
        <v>0</v>
      </c>
    </row>
    <row r="30" spans="2:6" x14ac:dyDescent="0.3">
      <c r="B30" s="217" t="s">
        <v>169</v>
      </c>
      <c r="C30" s="222">
        <f>SUM('BUY ALL C-PACE SIR MODEL'!E8:AC8)/10</f>
        <v>0</v>
      </c>
      <c r="E30" s="217" t="s">
        <v>168</v>
      </c>
      <c r="F30" s="218">
        <f>'NT C-PACE SIR MODEL'!E8/10</f>
        <v>0</v>
      </c>
    </row>
    <row r="31" spans="2:6" x14ac:dyDescent="0.3">
      <c r="B31" s="234" t="s">
        <v>170</v>
      </c>
      <c r="C31" s="233">
        <f>'BUY ALL C-PACE SIR MODEL'!E9/10</f>
        <v>0</v>
      </c>
      <c r="E31" s="234" t="s">
        <v>169</v>
      </c>
      <c r="F31" s="241">
        <f>SUM('NT C-PACE SIR MODEL'!E8:AC8)/10</f>
        <v>0</v>
      </c>
    </row>
    <row r="32" spans="2:6" x14ac:dyDescent="0.3">
      <c r="B32" s="217" t="s">
        <v>171</v>
      </c>
      <c r="C32" s="222">
        <f>SUM('BUY ALL C-PACE SIR MODEL'!E9:AC9)/10</f>
        <v>0</v>
      </c>
      <c r="E32" s="217" t="s">
        <v>170</v>
      </c>
      <c r="F32" s="218">
        <f>'NT C-PACE SIR MODEL'!E9/10</f>
        <v>0</v>
      </c>
    </row>
    <row r="33" spans="2:6" x14ac:dyDescent="0.3">
      <c r="B33" s="234" t="s">
        <v>172</v>
      </c>
      <c r="C33" s="226">
        <f>'BUY ALL C-PACE SIR MODEL'!E19</f>
        <v>0</v>
      </c>
      <c r="E33" s="234" t="s">
        <v>171</v>
      </c>
      <c r="F33" s="241">
        <f>SUM('NT C-PACE SIR MODEL'!E9:AC9)/10</f>
        <v>0</v>
      </c>
    </row>
    <row r="34" spans="2:6" ht="15" thickBot="1" x14ac:dyDescent="0.35">
      <c r="B34" s="221" t="s">
        <v>173</v>
      </c>
      <c r="C34" s="220">
        <f>SUM('BUY ALL C-PACE SIR MODEL'!E19:AC19)</f>
        <v>0</v>
      </c>
      <c r="E34" s="217" t="s">
        <v>172</v>
      </c>
      <c r="F34" s="223">
        <f>'NT C-PACE SIR MODEL'!E19</f>
        <v>0</v>
      </c>
    </row>
    <row r="35" spans="2:6" ht="15" thickBot="1" x14ac:dyDescent="0.35">
      <c r="E35" s="239" t="s">
        <v>173</v>
      </c>
      <c r="F35" s="240">
        <f>SUM('NT C-PACE SIR MODEL'!E19:AC19)</f>
        <v>0</v>
      </c>
    </row>
  </sheetData>
  <sheetProtection algorithmName="SHA-512" hashValue="UNhQNYlPiKDMNZyNZn2LAYcjvf3JHxnmvhfQpf0ePP+WdYhOXJpWMVwf8pAlMCxdEh/TUjpiol+u0cEPnJA0Rw==" saltValue="sx/zZvjUy/mLeuc1cbQ0/Q==" spinCount="100000" sheet="1" objects="1" scenarios="1"/>
  <mergeCells count="2">
    <mergeCell ref="B1:C1"/>
    <mergeCell ref="E1:F1"/>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CB2E-9DA0-4361-8481-2A05A163A5D7}">
  <sheetPr codeName="Sheet5">
    <tabColor rgb="FFFFFF66"/>
    <pageSetUpPr fitToPage="1"/>
  </sheetPr>
  <dimension ref="A1:AC44"/>
  <sheetViews>
    <sheetView zoomScale="80" zoomScaleNormal="80" workbookViewId="0">
      <selection activeCell="F30" sqref="F30 G29"/>
    </sheetView>
  </sheetViews>
  <sheetFormatPr defaultColWidth="9.109375" defaultRowHeight="14.4" x14ac:dyDescent="0.3"/>
  <cols>
    <col min="1" max="1" width="2.88671875" style="115" customWidth="1"/>
    <col min="2" max="2" width="36.44140625" style="115" customWidth="1"/>
    <col min="3" max="3" width="14.44140625" style="115" customWidth="1"/>
    <col min="4" max="4" width="9.109375" style="115"/>
    <col min="5" max="5" width="11.88671875" style="115" customWidth="1"/>
    <col min="6" max="6" width="11.44140625" style="115" customWidth="1"/>
    <col min="7" max="7" width="11.109375" style="115" customWidth="1"/>
    <col min="8" max="8" width="11.88671875" style="115" customWidth="1"/>
    <col min="9" max="10" width="11.109375" style="115" customWidth="1"/>
    <col min="11" max="11" width="11.44140625" style="115" customWidth="1"/>
    <col min="12" max="12" width="10.44140625" style="115" customWidth="1"/>
    <col min="13" max="15" width="11.44140625" style="115" customWidth="1"/>
    <col min="16" max="17" width="11.88671875" style="115" customWidth="1"/>
    <col min="18" max="18" width="11.44140625" style="115" customWidth="1"/>
    <col min="19" max="19" width="11.88671875" style="115" customWidth="1"/>
    <col min="20" max="21" width="11.44140625" style="115" customWidth="1"/>
    <col min="22" max="29" width="11.109375" style="115" customWidth="1"/>
    <col min="30" max="16384" width="9.109375" style="115"/>
  </cols>
  <sheetData>
    <row r="1" spans="1:29" ht="18" x14ac:dyDescent="0.35">
      <c r="A1"/>
      <c r="B1" s="1" t="s">
        <v>9</v>
      </c>
      <c r="C1"/>
      <c r="D1"/>
      <c r="E1"/>
      <c r="F1"/>
      <c r="G1"/>
      <c r="H1"/>
      <c r="I1"/>
      <c r="J1"/>
      <c r="K1"/>
      <c r="L1"/>
      <c r="M1"/>
      <c r="N1"/>
      <c r="O1"/>
      <c r="P1"/>
      <c r="Q1"/>
      <c r="R1"/>
      <c r="S1"/>
      <c r="T1"/>
      <c r="U1"/>
      <c r="V1"/>
      <c r="W1"/>
      <c r="X1"/>
      <c r="Y1"/>
      <c r="Z1"/>
      <c r="AA1"/>
      <c r="AB1"/>
      <c r="AC1"/>
    </row>
    <row r="2" spans="1:29" ht="18" customHeight="1" thickBot="1" x14ac:dyDescent="0.35">
      <c r="A2"/>
      <c r="B2"/>
      <c r="C2"/>
      <c r="D2"/>
      <c r="E2" s="246"/>
      <c r="F2"/>
      <c r="G2"/>
      <c r="H2"/>
      <c r="I2"/>
      <c r="J2"/>
      <c r="K2"/>
      <c r="L2" s="247"/>
      <c r="M2"/>
      <c r="N2"/>
      <c r="O2"/>
      <c r="P2"/>
      <c r="Q2"/>
      <c r="R2"/>
      <c r="S2"/>
      <c r="T2"/>
      <c r="U2"/>
      <c r="V2"/>
      <c r="W2"/>
      <c r="X2"/>
      <c r="Y2"/>
      <c r="Z2"/>
      <c r="AA2"/>
      <c r="AB2"/>
      <c r="AC2"/>
    </row>
    <row r="3" spans="1:29" x14ac:dyDescent="0.3">
      <c r="A3"/>
      <c r="B3" s="248"/>
      <c r="C3" s="249"/>
      <c r="D3" s="249"/>
      <c r="E3" s="250">
        <f ca="1">YEAR(TODAY())</f>
        <v>2024</v>
      </c>
      <c r="F3" s="250">
        <f ca="1">SUM(E3+1)</f>
        <v>2025</v>
      </c>
      <c r="G3" s="250">
        <f t="shared" ref="G3:AC3" ca="1" si="0">SUM(F3+1)</f>
        <v>2026</v>
      </c>
      <c r="H3" s="250">
        <f t="shared" ca="1" si="0"/>
        <v>2027</v>
      </c>
      <c r="I3" s="250">
        <f t="shared" ca="1" si="0"/>
        <v>2028</v>
      </c>
      <c r="J3" s="250">
        <f t="shared" ca="1" si="0"/>
        <v>2029</v>
      </c>
      <c r="K3" s="250">
        <f t="shared" ca="1" si="0"/>
        <v>2030</v>
      </c>
      <c r="L3" s="250">
        <f t="shared" ca="1" si="0"/>
        <v>2031</v>
      </c>
      <c r="M3" s="250">
        <f t="shared" ca="1" si="0"/>
        <v>2032</v>
      </c>
      <c r="N3" s="250">
        <f t="shared" ca="1" si="0"/>
        <v>2033</v>
      </c>
      <c r="O3" s="250">
        <f t="shared" ca="1" si="0"/>
        <v>2034</v>
      </c>
      <c r="P3" s="250">
        <f t="shared" ca="1" si="0"/>
        <v>2035</v>
      </c>
      <c r="Q3" s="250">
        <f t="shared" ca="1" si="0"/>
        <v>2036</v>
      </c>
      <c r="R3" s="250">
        <f t="shared" ca="1" si="0"/>
        <v>2037</v>
      </c>
      <c r="S3" s="250">
        <f t="shared" ca="1" si="0"/>
        <v>2038</v>
      </c>
      <c r="T3" s="250">
        <f t="shared" ca="1" si="0"/>
        <v>2039</v>
      </c>
      <c r="U3" s="250">
        <f t="shared" ca="1" si="0"/>
        <v>2040</v>
      </c>
      <c r="V3" s="250">
        <f t="shared" ca="1" si="0"/>
        <v>2041</v>
      </c>
      <c r="W3" s="250">
        <f t="shared" ca="1" si="0"/>
        <v>2042</v>
      </c>
      <c r="X3" s="250">
        <f t="shared" ca="1" si="0"/>
        <v>2043</v>
      </c>
      <c r="Y3" s="250">
        <f t="shared" ca="1" si="0"/>
        <v>2044</v>
      </c>
      <c r="Z3" s="250">
        <f t="shared" ca="1" si="0"/>
        <v>2045</v>
      </c>
      <c r="AA3" s="250">
        <f t="shared" ca="1" si="0"/>
        <v>2046</v>
      </c>
      <c r="AB3" s="250">
        <f t="shared" ca="1" si="0"/>
        <v>2047</v>
      </c>
      <c r="AC3" s="251">
        <f t="shared" ca="1" si="0"/>
        <v>2048</v>
      </c>
    </row>
    <row r="4" spans="1:29" x14ac:dyDescent="0.3">
      <c r="A4"/>
      <c r="B4" s="320" t="s">
        <v>174</v>
      </c>
      <c r="C4" s="321"/>
      <c r="D4" s="252"/>
      <c r="E4" s="253">
        <v>1</v>
      </c>
      <c r="F4" s="253">
        <v>2</v>
      </c>
      <c r="G4" s="253">
        <v>3</v>
      </c>
      <c r="H4" s="253">
        <v>4</v>
      </c>
      <c r="I4" s="253">
        <v>5</v>
      </c>
      <c r="J4" s="253">
        <v>6</v>
      </c>
      <c r="K4" s="253">
        <v>7</v>
      </c>
      <c r="L4" s="253">
        <v>8</v>
      </c>
      <c r="M4" s="253">
        <v>9</v>
      </c>
      <c r="N4" s="253">
        <v>10</v>
      </c>
      <c r="O4" s="253">
        <v>11</v>
      </c>
      <c r="P4" s="253">
        <v>12</v>
      </c>
      <c r="Q4" s="253">
        <v>13</v>
      </c>
      <c r="R4" s="253">
        <v>14</v>
      </c>
      <c r="S4" s="253">
        <v>15</v>
      </c>
      <c r="T4" s="253">
        <v>16</v>
      </c>
      <c r="U4" s="253">
        <v>17</v>
      </c>
      <c r="V4" s="253">
        <v>18</v>
      </c>
      <c r="W4" s="253">
        <v>19</v>
      </c>
      <c r="X4" s="253">
        <v>20</v>
      </c>
      <c r="Y4" s="253">
        <v>21</v>
      </c>
      <c r="Z4" s="253">
        <v>22</v>
      </c>
      <c r="AA4" s="253">
        <v>23</v>
      </c>
      <c r="AB4" s="253">
        <v>24</v>
      </c>
      <c r="AC4" s="254">
        <v>25</v>
      </c>
    </row>
    <row r="5" spans="1:29" x14ac:dyDescent="0.3">
      <c r="A5"/>
      <c r="B5" s="255" t="s">
        <v>175</v>
      </c>
      <c r="C5" s="256"/>
      <c r="D5" s="256"/>
      <c r="E5" s="257">
        <f>INPUTS!$C$14</f>
        <v>0</v>
      </c>
      <c r="F5" s="257">
        <f>INPUTS!$C$14</f>
        <v>0</v>
      </c>
      <c r="G5" s="257">
        <f>INPUTS!$C$14</f>
        <v>0</v>
      </c>
      <c r="H5" s="257">
        <f>INPUTS!$C$14</f>
        <v>0</v>
      </c>
      <c r="I5" s="257">
        <f>INPUTS!$C$14</f>
        <v>0</v>
      </c>
      <c r="J5" s="257">
        <f>INPUTS!$C$14</f>
        <v>0</v>
      </c>
      <c r="K5" s="257">
        <f>INPUTS!$C$14</f>
        <v>0</v>
      </c>
      <c r="L5" s="257">
        <f>INPUTS!$C$14</f>
        <v>0</v>
      </c>
      <c r="M5" s="257">
        <f>INPUTS!$C$14</f>
        <v>0</v>
      </c>
      <c r="N5" s="257">
        <f>INPUTS!$C$14</f>
        <v>0</v>
      </c>
      <c r="O5" s="257">
        <f>INPUTS!$C$14</f>
        <v>0</v>
      </c>
      <c r="P5" s="257">
        <f>INPUTS!$C$14</f>
        <v>0</v>
      </c>
      <c r="Q5" s="257">
        <f>INPUTS!$C$14</f>
        <v>0</v>
      </c>
      <c r="R5" s="257">
        <f>INPUTS!$C$14</f>
        <v>0</v>
      </c>
      <c r="S5" s="257">
        <f>INPUTS!$C$14</f>
        <v>0</v>
      </c>
      <c r="T5" s="257">
        <f>INPUTS!$C$14</f>
        <v>0</v>
      </c>
      <c r="U5" s="257">
        <f>INPUTS!$C$14</f>
        <v>0</v>
      </c>
      <c r="V5" s="257">
        <f>INPUTS!$C$14</f>
        <v>0</v>
      </c>
      <c r="W5" s="257">
        <f>INPUTS!$C$14</f>
        <v>0</v>
      </c>
      <c r="X5" s="257">
        <f>INPUTS!$C$14</f>
        <v>0</v>
      </c>
      <c r="Y5" s="257">
        <f>INPUTS!$C$14</f>
        <v>0</v>
      </c>
      <c r="Z5" s="257">
        <f>INPUTS!$C$14</f>
        <v>0</v>
      </c>
      <c r="AA5" s="257">
        <f>INPUTS!$C$14</f>
        <v>0</v>
      </c>
      <c r="AB5" s="257">
        <f>INPUTS!$C$14</f>
        <v>0</v>
      </c>
      <c r="AC5" s="257">
        <f>INPUTS!$C$14</f>
        <v>0</v>
      </c>
    </row>
    <row r="6" spans="1:29" x14ac:dyDescent="0.3">
      <c r="A6"/>
      <c r="B6" s="255" t="s">
        <v>176</v>
      </c>
      <c r="C6" s="256"/>
      <c r="D6" s="256"/>
      <c r="E6" s="257">
        <f>'SUMMARY OF MEASURES'!Q11</f>
        <v>0</v>
      </c>
      <c r="F6" s="257">
        <f>'SUMMARY OF MEASURES'!R11</f>
        <v>0</v>
      </c>
      <c r="G6" s="257">
        <f>'SUMMARY OF MEASURES'!S11</f>
        <v>0</v>
      </c>
      <c r="H6" s="257">
        <f>'SUMMARY OF MEASURES'!T11</f>
        <v>0</v>
      </c>
      <c r="I6" s="257">
        <f>'SUMMARY OF MEASURES'!U11</f>
        <v>0</v>
      </c>
      <c r="J6" s="257">
        <f>'SUMMARY OF MEASURES'!V11</f>
        <v>0</v>
      </c>
      <c r="K6" s="257">
        <f>'SUMMARY OF MEASURES'!W11</f>
        <v>0</v>
      </c>
      <c r="L6" s="257">
        <f>'SUMMARY OF MEASURES'!X11</f>
        <v>0</v>
      </c>
      <c r="M6" s="257">
        <f>'SUMMARY OF MEASURES'!Y11</f>
        <v>0</v>
      </c>
      <c r="N6" s="257">
        <f>'SUMMARY OF MEASURES'!Z11</f>
        <v>0</v>
      </c>
      <c r="O6" s="257">
        <f>'SUMMARY OF MEASURES'!AA11</f>
        <v>0</v>
      </c>
      <c r="P6" s="257">
        <f>'SUMMARY OF MEASURES'!AB11</f>
        <v>0</v>
      </c>
      <c r="Q6" s="257">
        <f>'SUMMARY OF MEASURES'!AC11</f>
        <v>0</v>
      </c>
      <c r="R6" s="257">
        <f>'SUMMARY OF MEASURES'!AD11</f>
        <v>0</v>
      </c>
      <c r="S6" s="257">
        <f>'SUMMARY OF MEASURES'!AE11</f>
        <v>0</v>
      </c>
      <c r="T6" s="257">
        <f>'SUMMARY OF MEASURES'!AF11</f>
        <v>0</v>
      </c>
      <c r="U6" s="257">
        <f>'SUMMARY OF MEASURES'!AG11</f>
        <v>0</v>
      </c>
      <c r="V6" s="257">
        <f>'SUMMARY OF MEASURES'!AH11</f>
        <v>0</v>
      </c>
      <c r="W6" s="257">
        <f>'SUMMARY OF MEASURES'!AI11</f>
        <v>0</v>
      </c>
      <c r="X6" s="257">
        <f>'SUMMARY OF MEASURES'!AJ11</f>
        <v>0</v>
      </c>
      <c r="Y6" s="257">
        <f>'SUMMARY OF MEASURES'!AK11</f>
        <v>0</v>
      </c>
      <c r="Z6" s="257">
        <f>'SUMMARY OF MEASURES'!AL11</f>
        <v>0</v>
      </c>
      <c r="AA6" s="257">
        <f>'SUMMARY OF MEASURES'!AM11</f>
        <v>0</v>
      </c>
      <c r="AB6" s="257">
        <f>'SUMMARY OF MEASURES'!AN11</f>
        <v>0</v>
      </c>
      <c r="AC6" s="257">
        <f>'SUMMARY OF MEASURES'!AO11</f>
        <v>0</v>
      </c>
    </row>
    <row r="7" spans="1:29" x14ac:dyDescent="0.3">
      <c r="A7"/>
      <c r="B7" s="255" t="s">
        <v>177</v>
      </c>
      <c r="C7" s="256"/>
      <c r="D7" s="256"/>
      <c r="E7" s="257">
        <f>'SUMMARY OF MEASURES'!Q20</f>
        <v>0</v>
      </c>
      <c r="F7" s="257">
        <f>'SUMMARY OF MEASURES'!R20</f>
        <v>0</v>
      </c>
      <c r="G7" s="257">
        <f>'SUMMARY OF MEASURES'!S20</f>
        <v>0</v>
      </c>
      <c r="H7" s="257">
        <f>'SUMMARY OF MEASURES'!T20</f>
        <v>0</v>
      </c>
      <c r="I7" s="257">
        <f>'SUMMARY OF MEASURES'!U20</f>
        <v>0</v>
      </c>
      <c r="J7" s="257">
        <f>'SUMMARY OF MEASURES'!V20</f>
        <v>0</v>
      </c>
      <c r="K7" s="257">
        <f>'SUMMARY OF MEASURES'!W20</f>
        <v>0</v>
      </c>
      <c r="L7" s="257">
        <f>'SUMMARY OF MEASURES'!X20</f>
        <v>0</v>
      </c>
      <c r="M7" s="257">
        <f>'SUMMARY OF MEASURES'!Y20</f>
        <v>0</v>
      </c>
      <c r="N7" s="257">
        <f>'SUMMARY OF MEASURES'!Z20</f>
        <v>0</v>
      </c>
      <c r="O7" s="257">
        <f>'SUMMARY OF MEASURES'!AA20</f>
        <v>0</v>
      </c>
      <c r="P7" s="257">
        <f>'SUMMARY OF MEASURES'!AB20</f>
        <v>0</v>
      </c>
      <c r="Q7" s="257">
        <f>'SUMMARY OF MEASURES'!AC20</f>
        <v>0</v>
      </c>
      <c r="R7" s="257">
        <f>'SUMMARY OF MEASURES'!AD20</f>
        <v>0</v>
      </c>
      <c r="S7" s="257">
        <f>'SUMMARY OF MEASURES'!AE20</f>
        <v>0</v>
      </c>
      <c r="T7" s="257">
        <f>'SUMMARY OF MEASURES'!AF20</f>
        <v>0</v>
      </c>
      <c r="U7" s="257">
        <f>'SUMMARY OF MEASURES'!AG20</f>
        <v>0</v>
      </c>
      <c r="V7" s="257">
        <f>'SUMMARY OF MEASURES'!AH20</f>
        <v>0</v>
      </c>
      <c r="W7" s="257">
        <f>'SUMMARY OF MEASURES'!AI20</f>
        <v>0</v>
      </c>
      <c r="X7" s="257">
        <f>'SUMMARY OF MEASURES'!AJ20</f>
        <v>0</v>
      </c>
      <c r="Y7" s="257">
        <f>'SUMMARY OF MEASURES'!AK20</f>
        <v>0</v>
      </c>
      <c r="Z7" s="257">
        <f>'SUMMARY OF MEASURES'!AL20</f>
        <v>0</v>
      </c>
      <c r="AA7" s="257">
        <f>'SUMMARY OF MEASURES'!AM20</f>
        <v>0</v>
      </c>
      <c r="AB7" s="257">
        <f>'SUMMARY OF MEASURES'!AN20</f>
        <v>0</v>
      </c>
      <c r="AC7" s="257">
        <f>'SUMMARY OF MEASURES'!AO20</f>
        <v>0</v>
      </c>
    </row>
    <row r="8" spans="1:29" x14ac:dyDescent="0.3">
      <c r="A8"/>
      <c r="B8" s="255" t="s">
        <v>178</v>
      </c>
      <c r="C8" s="256"/>
      <c r="D8" s="256"/>
      <c r="E8" s="257">
        <f>'SUMMARY OF MEASURES'!Q30</f>
        <v>0</v>
      </c>
      <c r="F8" s="257">
        <f>'SUMMARY OF MEASURES'!R30</f>
        <v>0</v>
      </c>
      <c r="G8" s="257">
        <f>'SUMMARY OF MEASURES'!S30</f>
        <v>0</v>
      </c>
      <c r="H8" s="257">
        <f>'SUMMARY OF MEASURES'!T30</f>
        <v>0</v>
      </c>
      <c r="I8" s="257">
        <f>'SUMMARY OF MEASURES'!U30</f>
        <v>0</v>
      </c>
      <c r="J8" s="257">
        <f>'SUMMARY OF MEASURES'!V30</f>
        <v>0</v>
      </c>
      <c r="K8" s="257">
        <f>'SUMMARY OF MEASURES'!W30</f>
        <v>0</v>
      </c>
      <c r="L8" s="257">
        <f>'SUMMARY OF MEASURES'!X30</f>
        <v>0</v>
      </c>
      <c r="M8" s="257">
        <f>'SUMMARY OF MEASURES'!Y30</f>
        <v>0</v>
      </c>
      <c r="N8" s="257">
        <f>'SUMMARY OF MEASURES'!Z30</f>
        <v>0</v>
      </c>
      <c r="O8" s="257">
        <f>'SUMMARY OF MEASURES'!AA30</f>
        <v>0</v>
      </c>
      <c r="P8" s="257">
        <f>'SUMMARY OF MEASURES'!AB30</f>
        <v>0</v>
      </c>
      <c r="Q8" s="257">
        <f>'SUMMARY OF MEASURES'!AC30</f>
        <v>0</v>
      </c>
      <c r="R8" s="257">
        <f>'SUMMARY OF MEASURES'!AD30</f>
        <v>0</v>
      </c>
      <c r="S8" s="257">
        <f>'SUMMARY OF MEASURES'!AE30</f>
        <v>0</v>
      </c>
      <c r="T8" s="257">
        <f>'SUMMARY OF MEASURES'!AF30</f>
        <v>0</v>
      </c>
      <c r="U8" s="257">
        <f>'SUMMARY OF MEASURES'!AG30</f>
        <v>0</v>
      </c>
      <c r="V8" s="257">
        <f>'SUMMARY OF MEASURES'!AH30</f>
        <v>0</v>
      </c>
      <c r="W8" s="257">
        <f>'SUMMARY OF MEASURES'!AI30</f>
        <v>0</v>
      </c>
      <c r="X8" s="257">
        <f>'SUMMARY OF MEASURES'!AJ30</f>
        <v>0</v>
      </c>
      <c r="Y8" s="257">
        <f>'SUMMARY OF MEASURES'!AK30</f>
        <v>0</v>
      </c>
      <c r="Z8" s="257">
        <f>'SUMMARY OF MEASURES'!AL30</f>
        <v>0</v>
      </c>
      <c r="AA8" s="257">
        <f>'SUMMARY OF MEASURES'!AM30</f>
        <v>0</v>
      </c>
      <c r="AB8" s="257">
        <f>'SUMMARY OF MEASURES'!AN30</f>
        <v>0</v>
      </c>
      <c r="AC8" s="257">
        <f>'SUMMARY OF MEASURES'!AO30</f>
        <v>0</v>
      </c>
    </row>
    <row r="9" spans="1:29" x14ac:dyDescent="0.3">
      <c r="A9"/>
      <c r="B9" s="255" t="s">
        <v>179</v>
      </c>
      <c r="C9" s="256"/>
      <c r="D9" s="256"/>
      <c r="E9" s="257">
        <f>'SUMMARY OF MEASURES'!Q40</f>
        <v>0</v>
      </c>
      <c r="F9" s="257">
        <f>'SUMMARY OF MEASURES'!R40</f>
        <v>0</v>
      </c>
      <c r="G9" s="257">
        <f>'SUMMARY OF MEASURES'!S40</f>
        <v>0</v>
      </c>
      <c r="H9" s="257">
        <f>'SUMMARY OF MEASURES'!T40</f>
        <v>0</v>
      </c>
      <c r="I9" s="257">
        <f>'SUMMARY OF MEASURES'!U40</f>
        <v>0</v>
      </c>
      <c r="J9" s="257">
        <f>'SUMMARY OF MEASURES'!V40</f>
        <v>0</v>
      </c>
      <c r="K9" s="257">
        <f>'SUMMARY OF MEASURES'!W40</f>
        <v>0</v>
      </c>
      <c r="L9" s="257">
        <f>'SUMMARY OF MEASURES'!X40</f>
        <v>0</v>
      </c>
      <c r="M9" s="257">
        <f>'SUMMARY OF MEASURES'!Y40</f>
        <v>0</v>
      </c>
      <c r="N9" s="257">
        <f>'SUMMARY OF MEASURES'!Z40</f>
        <v>0</v>
      </c>
      <c r="O9" s="257">
        <f>'SUMMARY OF MEASURES'!AA40</f>
        <v>0</v>
      </c>
      <c r="P9" s="257">
        <f>'SUMMARY OF MEASURES'!AB40</f>
        <v>0</v>
      </c>
      <c r="Q9" s="257">
        <f>'SUMMARY OF MEASURES'!AC40</f>
        <v>0</v>
      </c>
      <c r="R9" s="257">
        <f>'SUMMARY OF MEASURES'!AD40</f>
        <v>0</v>
      </c>
      <c r="S9" s="257">
        <f>'SUMMARY OF MEASURES'!AE40</f>
        <v>0</v>
      </c>
      <c r="T9" s="257">
        <f>'SUMMARY OF MEASURES'!AF40</f>
        <v>0</v>
      </c>
      <c r="U9" s="257">
        <f>'SUMMARY OF MEASURES'!AG40</f>
        <v>0</v>
      </c>
      <c r="V9" s="257">
        <f>'SUMMARY OF MEASURES'!AH40</f>
        <v>0</v>
      </c>
      <c r="W9" s="257">
        <f>'SUMMARY OF MEASURES'!AI40</f>
        <v>0</v>
      </c>
      <c r="X9" s="257">
        <f>'SUMMARY OF MEASURES'!AJ40</f>
        <v>0</v>
      </c>
      <c r="Y9" s="257">
        <f>'SUMMARY OF MEASURES'!AK40</f>
        <v>0</v>
      </c>
      <c r="Z9" s="257">
        <f>'SUMMARY OF MEASURES'!AL40</f>
        <v>0</v>
      </c>
      <c r="AA9" s="257">
        <f>'SUMMARY OF MEASURES'!AM40</f>
        <v>0</v>
      </c>
      <c r="AB9" s="257">
        <f>'SUMMARY OF MEASURES'!AN40</f>
        <v>0</v>
      </c>
      <c r="AC9" s="257">
        <f>'SUMMARY OF MEASURES'!AO40</f>
        <v>0</v>
      </c>
    </row>
    <row r="10" spans="1:29" x14ac:dyDescent="0.3">
      <c r="A10"/>
      <c r="B10" s="322" t="s">
        <v>180</v>
      </c>
      <c r="C10" s="323"/>
      <c r="D10" s="323"/>
      <c r="E10" s="257">
        <f>'SUMMARY OF MEASURES'!Q43</f>
        <v>0</v>
      </c>
      <c r="F10" s="257">
        <f>'SUMMARY OF MEASURES'!R43</f>
        <v>0</v>
      </c>
      <c r="G10" s="257">
        <f>'SUMMARY OF MEASURES'!S43</f>
        <v>0</v>
      </c>
      <c r="H10" s="257">
        <f>'SUMMARY OF MEASURES'!T43</f>
        <v>0</v>
      </c>
      <c r="I10" s="257">
        <f>'SUMMARY OF MEASURES'!U43</f>
        <v>0</v>
      </c>
      <c r="J10" s="257">
        <f>'SUMMARY OF MEASURES'!V43</f>
        <v>0</v>
      </c>
      <c r="K10" s="257">
        <f>'SUMMARY OF MEASURES'!W43</f>
        <v>0</v>
      </c>
      <c r="L10" s="257">
        <f>'SUMMARY OF MEASURES'!X43</f>
        <v>0</v>
      </c>
      <c r="M10" s="257">
        <f>'SUMMARY OF MEASURES'!Y43</f>
        <v>0</v>
      </c>
      <c r="N10" s="257">
        <f>'SUMMARY OF MEASURES'!Z43</f>
        <v>0</v>
      </c>
      <c r="O10" s="257">
        <f>'SUMMARY OF MEASURES'!AA43</f>
        <v>0</v>
      </c>
      <c r="P10" s="257">
        <f>'SUMMARY OF MEASURES'!AB43</f>
        <v>0</v>
      </c>
      <c r="Q10" s="257">
        <f>'SUMMARY OF MEASURES'!AC43</f>
        <v>0</v>
      </c>
      <c r="R10" s="257">
        <f>'SUMMARY OF MEASURES'!AD43</f>
        <v>0</v>
      </c>
      <c r="S10" s="257">
        <f>'SUMMARY OF MEASURES'!AE43</f>
        <v>0</v>
      </c>
      <c r="T10" s="257">
        <f>'SUMMARY OF MEASURES'!AF43</f>
        <v>0</v>
      </c>
      <c r="U10" s="257">
        <f>'SUMMARY OF MEASURES'!AG43</f>
        <v>0</v>
      </c>
      <c r="V10" s="257">
        <f>'SUMMARY OF MEASURES'!AH43</f>
        <v>0</v>
      </c>
      <c r="W10" s="257">
        <f>'SUMMARY OF MEASURES'!AI43</f>
        <v>0</v>
      </c>
      <c r="X10" s="257">
        <f>'SUMMARY OF MEASURES'!AJ43</f>
        <v>0</v>
      </c>
      <c r="Y10" s="257">
        <f>'SUMMARY OF MEASURES'!AK43</f>
        <v>0</v>
      </c>
      <c r="Z10" s="257">
        <f>'SUMMARY OF MEASURES'!AL43</f>
        <v>0</v>
      </c>
      <c r="AA10" s="257">
        <f>'SUMMARY OF MEASURES'!AM43</f>
        <v>0</v>
      </c>
      <c r="AB10" s="257">
        <f>'SUMMARY OF MEASURES'!AN43</f>
        <v>0</v>
      </c>
      <c r="AC10" s="257">
        <f>'SUMMARY OF MEASURES'!AO43</f>
        <v>0</v>
      </c>
    </row>
    <row r="11" spans="1:29" x14ac:dyDescent="0.3">
      <c r="A11"/>
      <c r="B11" s="322" t="s">
        <v>181</v>
      </c>
      <c r="C11" s="323"/>
      <c r="D11" s="323"/>
      <c r="E11" s="258">
        <f>INPUTS!C25</f>
        <v>0</v>
      </c>
      <c r="F11" s="258">
        <f>E11*(1+INPUTS!$C$29)</f>
        <v>0</v>
      </c>
      <c r="G11" s="258">
        <f>F11*(1+INPUTS!$C$29)</f>
        <v>0</v>
      </c>
      <c r="H11" s="258">
        <f>G11*(1+INPUTS!$C$29)</f>
        <v>0</v>
      </c>
      <c r="I11" s="258">
        <f>H11*(1+INPUTS!$C$29)</f>
        <v>0</v>
      </c>
      <c r="J11" s="258">
        <f>I11*(1+INPUTS!$C$29)</f>
        <v>0</v>
      </c>
      <c r="K11" s="258">
        <f>J11*(1+INPUTS!$C$29)</f>
        <v>0</v>
      </c>
      <c r="L11" s="258">
        <f>K11*(1+INPUTS!$C$29)</f>
        <v>0</v>
      </c>
      <c r="M11" s="258">
        <f>L11*(1+INPUTS!$C$29)</f>
        <v>0</v>
      </c>
      <c r="N11" s="258">
        <f>M11*(1+INPUTS!$C$29)</f>
        <v>0</v>
      </c>
      <c r="O11" s="258">
        <f>N11*(1+INPUTS!$C$29)</f>
        <v>0</v>
      </c>
      <c r="P11" s="258">
        <f>O11*(1+INPUTS!$C$29)</f>
        <v>0</v>
      </c>
      <c r="Q11" s="258">
        <f>P11*(1+INPUTS!$C$29)</f>
        <v>0</v>
      </c>
      <c r="R11" s="258">
        <f>Q11*(1+INPUTS!$C$29)</f>
        <v>0</v>
      </c>
      <c r="S11" s="258">
        <f>R11*(1+INPUTS!$C$29)</f>
        <v>0</v>
      </c>
      <c r="T11" s="258">
        <f>S11*(1+INPUTS!$C$29)</f>
        <v>0</v>
      </c>
      <c r="U11" s="258">
        <f>T11*(1+INPUTS!$C$29)</f>
        <v>0</v>
      </c>
      <c r="V11" s="258">
        <f>U11*(1+INPUTS!$C$29)</f>
        <v>0</v>
      </c>
      <c r="W11" s="258">
        <f>V11*(1+INPUTS!$C$29)</f>
        <v>0</v>
      </c>
      <c r="X11" s="258">
        <f>W11*(1+INPUTS!$C$29)</f>
        <v>0</v>
      </c>
      <c r="Y11" s="258">
        <f>X11*(1+INPUTS!$C$29)</f>
        <v>0</v>
      </c>
      <c r="Z11" s="258">
        <f>Y11*(1+INPUTS!$C$29)</f>
        <v>0</v>
      </c>
      <c r="AA11" s="258">
        <f>Z11*(1+INPUTS!$C$29)</f>
        <v>0</v>
      </c>
      <c r="AB11" s="258">
        <f>AA11*(1+INPUTS!$C$29)</f>
        <v>0</v>
      </c>
      <c r="AC11" s="258">
        <f>AB11*(1+INPUTS!$C$29)</f>
        <v>0</v>
      </c>
    </row>
    <row r="12" spans="1:29" x14ac:dyDescent="0.3">
      <c r="A12"/>
      <c r="B12" s="255" t="s">
        <v>182</v>
      </c>
      <c r="C12" s="256"/>
      <c r="D12" s="256"/>
      <c r="E12" s="258">
        <f>INPUTS!C26</f>
        <v>0</v>
      </c>
      <c r="F12" s="258">
        <f>E12*(1+INPUTS!$C$29)</f>
        <v>0</v>
      </c>
      <c r="G12" s="258">
        <f>F12*(1+INPUTS!$C$29)</f>
        <v>0</v>
      </c>
      <c r="H12" s="258">
        <f>G12*(1+INPUTS!$C$29)</f>
        <v>0</v>
      </c>
      <c r="I12" s="258">
        <f>H12*(1+INPUTS!$C$29)</f>
        <v>0</v>
      </c>
      <c r="J12" s="258">
        <f>I12*(1+INPUTS!$C$29)</f>
        <v>0</v>
      </c>
      <c r="K12" s="258">
        <f>J12*(1+INPUTS!$C$29)</f>
        <v>0</v>
      </c>
      <c r="L12" s="258">
        <f>K12*(1+INPUTS!$C$29)</f>
        <v>0</v>
      </c>
      <c r="M12" s="258">
        <f>L12*(1+INPUTS!$C$29)</f>
        <v>0</v>
      </c>
      <c r="N12" s="258">
        <f>M12*(1+INPUTS!$C$29)</f>
        <v>0</v>
      </c>
      <c r="O12" s="258">
        <f>N12*(1+INPUTS!$C$29)</f>
        <v>0</v>
      </c>
      <c r="P12" s="258">
        <f>O12*(1+INPUTS!$C$29)</f>
        <v>0</v>
      </c>
      <c r="Q12" s="258">
        <f>P12*(1+INPUTS!$C$29)</f>
        <v>0</v>
      </c>
      <c r="R12" s="258">
        <f>Q12*(1+INPUTS!$C$29)</f>
        <v>0</v>
      </c>
      <c r="S12" s="258">
        <f>R12*(1+INPUTS!$C$29)</f>
        <v>0</v>
      </c>
      <c r="T12" s="258">
        <f>S12*(1+INPUTS!$C$29)</f>
        <v>0</v>
      </c>
      <c r="U12" s="258">
        <f>T12*(1+INPUTS!$C$29)</f>
        <v>0</v>
      </c>
      <c r="V12" s="258">
        <f>U12*(1+INPUTS!$C$29)</f>
        <v>0</v>
      </c>
      <c r="W12" s="258">
        <f>V12*(1+INPUTS!$C$29)</f>
        <v>0</v>
      </c>
      <c r="X12" s="258">
        <f>W12*(1+INPUTS!$C$29)</f>
        <v>0</v>
      </c>
      <c r="Y12" s="258">
        <f>X12*(1+INPUTS!$C$29)</f>
        <v>0</v>
      </c>
      <c r="Z12" s="258">
        <f>Y12*(1+INPUTS!$C$29)</f>
        <v>0</v>
      </c>
      <c r="AA12" s="258">
        <f>Z12*(1+INPUTS!$C$29)</f>
        <v>0</v>
      </c>
      <c r="AB12" s="258">
        <f>AA12*(1+INPUTS!$C$29)</f>
        <v>0</v>
      </c>
      <c r="AC12" s="258">
        <f>AB12*(1+INPUTS!$C$29)</f>
        <v>0</v>
      </c>
    </row>
    <row r="13" spans="1:29" x14ac:dyDescent="0.3">
      <c r="A13"/>
      <c r="B13" s="255" t="s">
        <v>183</v>
      </c>
      <c r="C13" s="256"/>
      <c r="D13" s="256"/>
      <c r="E13" s="258">
        <f>INPUTS!C27</f>
        <v>0</v>
      </c>
      <c r="F13" s="258">
        <f>E13*(1+INPUTS!$C$29)</f>
        <v>0</v>
      </c>
      <c r="G13" s="258">
        <f>F13*(1+INPUTS!$C$29)</f>
        <v>0</v>
      </c>
      <c r="H13" s="258">
        <f>G13*(1+INPUTS!$C$29)</f>
        <v>0</v>
      </c>
      <c r="I13" s="258">
        <f>H13*(1+INPUTS!$C$29)</f>
        <v>0</v>
      </c>
      <c r="J13" s="258">
        <f>I13*(1+INPUTS!$C$29)</f>
        <v>0</v>
      </c>
      <c r="K13" s="258">
        <f>J13*(1+INPUTS!$C$29)</f>
        <v>0</v>
      </c>
      <c r="L13" s="258">
        <f>K13*(1+INPUTS!$C$29)</f>
        <v>0</v>
      </c>
      <c r="M13" s="258">
        <f>L13*(1+INPUTS!$C$29)</f>
        <v>0</v>
      </c>
      <c r="N13" s="258">
        <f>M13*(1+INPUTS!$C$29)</f>
        <v>0</v>
      </c>
      <c r="O13" s="258">
        <f>N13*(1+INPUTS!$C$29)</f>
        <v>0</v>
      </c>
      <c r="P13" s="258">
        <f>O13*(1+INPUTS!$C$29)</f>
        <v>0</v>
      </c>
      <c r="Q13" s="258">
        <f>P13*(1+INPUTS!$C$29)</f>
        <v>0</v>
      </c>
      <c r="R13" s="258">
        <f>Q13*(1+INPUTS!$C$29)</f>
        <v>0</v>
      </c>
      <c r="S13" s="258">
        <f>R13*(1+INPUTS!$C$29)</f>
        <v>0</v>
      </c>
      <c r="T13" s="258">
        <f>S13*(1+INPUTS!$C$29)</f>
        <v>0</v>
      </c>
      <c r="U13" s="258">
        <f>T13*(1+INPUTS!$C$29)</f>
        <v>0</v>
      </c>
      <c r="V13" s="258">
        <f>U13*(1+INPUTS!$C$29)</f>
        <v>0</v>
      </c>
      <c r="W13" s="258">
        <f>V13*(1+INPUTS!$C$29)</f>
        <v>0</v>
      </c>
      <c r="X13" s="258">
        <f>W13*(1+INPUTS!$C$29)</f>
        <v>0</v>
      </c>
      <c r="Y13" s="258">
        <f>X13*(1+INPUTS!$C$29)</f>
        <v>0</v>
      </c>
      <c r="Z13" s="258">
        <f>Y13*(1+INPUTS!$C$29)</f>
        <v>0</v>
      </c>
      <c r="AA13" s="258">
        <f>Z13*(1+INPUTS!$C$29)</f>
        <v>0</v>
      </c>
      <c r="AB13" s="258">
        <f>AA13*(1+INPUTS!$C$29)</f>
        <v>0</v>
      </c>
      <c r="AC13" s="258">
        <f>AB13*(1+INPUTS!$C$29)</f>
        <v>0</v>
      </c>
    </row>
    <row r="14" spans="1:29" x14ac:dyDescent="0.3">
      <c r="A14"/>
      <c r="B14" s="255" t="s">
        <v>184</v>
      </c>
      <c r="C14" s="256"/>
      <c r="D14" s="256"/>
      <c r="E14" s="258">
        <f>INPUTS!C28</f>
        <v>0</v>
      </c>
      <c r="F14" s="258">
        <f>E14*(1+INPUTS!$C$29)</f>
        <v>0</v>
      </c>
      <c r="G14" s="258">
        <f>F14*(1+INPUTS!$C$29)</f>
        <v>0</v>
      </c>
      <c r="H14" s="258">
        <f>G14*(1+INPUTS!$C$29)</f>
        <v>0</v>
      </c>
      <c r="I14" s="258">
        <f>H14*(1+INPUTS!$C$29)</f>
        <v>0</v>
      </c>
      <c r="J14" s="258">
        <f>I14*(1+INPUTS!$C$29)</f>
        <v>0</v>
      </c>
      <c r="K14" s="258">
        <f>J14*(1+INPUTS!$C$29)</f>
        <v>0</v>
      </c>
      <c r="L14" s="258">
        <f>K14*(1+INPUTS!$C$29)</f>
        <v>0</v>
      </c>
      <c r="M14" s="258">
        <f>L14*(1+INPUTS!$C$29)</f>
        <v>0</v>
      </c>
      <c r="N14" s="258">
        <f>M14*(1+INPUTS!$C$29)</f>
        <v>0</v>
      </c>
      <c r="O14" s="258">
        <f>N14*(1+INPUTS!$C$29)</f>
        <v>0</v>
      </c>
      <c r="P14" s="258">
        <f>O14*(1+INPUTS!$C$29)</f>
        <v>0</v>
      </c>
      <c r="Q14" s="258">
        <f>P14*(1+INPUTS!$C$29)</f>
        <v>0</v>
      </c>
      <c r="R14" s="258">
        <f>Q14*(1+INPUTS!$C$29)</f>
        <v>0</v>
      </c>
      <c r="S14" s="258">
        <f>R14*(1+INPUTS!$C$29)</f>
        <v>0</v>
      </c>
      <c r="T14" s="258">
        <f>S14*(1+INPUTS!$C$29)</f>
        <v>0</v>
      </c>
      <c r="U14" s="258">
        <f>T14*(1+INPUTS!$C$29)</f>
        <v>0</v>
      </c>
      <c r="V14" s="258">
        <f>U14*(1+INPUTS!$C$29)</f>
        <v>0</v>
      </c>
      <c r="W14" s="258">
        <f>V14*(1+INPUTS!$C$29)</f>
        <v>0</v>
      </c>
      <c r="X14" s="258">
        <f>W14*(1+INPUTS!$C$29)</f>
        <v>0</v>
      </c>
      <c r="Y14" s="258">
        <f>X14*(1+INPUTS!$C$29)</f>
        <v>0</v>
      </c>
      <c r="Z14" s="258">
        <f>Y14*(1+INPUTS!$C$29)</f>
        <v>0</v>
      </c>
      <c r="AA14" s="258">
        <f>Z14*(1+INPUTS!$C$29)</f>
        <v>0</v>
      </c>
      <c r="AB14" s="258">
        <f>AA14*(1+INPUTS!$C$29)</f>
        <v>0</v>
      </c>
      <c r="AC14" s="258">
        <f>AB14*(1+INPUTS!$C$29)</f>
        <v>0</v>
      </c>
    </row>
    <row r="15" spans="1:29" x14ac:dyDescent="0.3">
      <c r="A15"/>
      <c r="B15" s="255" t="s">
        <v>185</v>
      </c>
      <c r="C15" s="256"/>
      <c r="D15" s="256"/>
      <c r="E15" s="258">
        <f>INPUTS!C30</f>
        <v>4.4999999999999998E-2</v>
      </c>
      <c r="F15" s="258">
        <f>E15*(1+INPUTS!$C$29)</f>
        <v>4.6345499999999998E-2</v>
      </c>
      <c r="G15" s="258">
        <f>F15*(1+INPUTS!$C$29)</f>
        <v>4.7731230450000002E-2</v>
      </c>
      <c r="H15" s="258">
        <f>G15*(1+INPUTS!$C$29)</f>
        <v>4.9158394240455004E-2</v>
      </c>
      <c r="I15" s="258">
        <f>H15*(1+INPUTS!$C$29)</f>
        <v>5.0628230228244614E-2</v>
      </c>
      <c r="J15" s="258">
        <f>I15*(1+INPUTS!$C$29)</f>
        <v>5.2142014312069128E-2</v>
      </c>
      <c r="K15" s="258">
        <f>J15*(1+INPUTS!$C$29)</f>
        <v>5.3701060539999998E-2</v>
      </c>
      <c r="L15" s="258">
        <f>K15*(1+INPUTS!$C$29)</f>
        <v>5.5306722250145997E-2</v>
      </c>
      <c r="M15" s="258">
        <f>L15*(1+INPUTS!$C$29)</f>
        <v>5.6960393245425366E-2</v>
      </c>
      <c r="N15" s="258">
        <f>M15*(1+INPUTS!$C$29)</f>
        <v>5.8663509003463586E-2</v>
      </c>
      <c r="O15" s="258">
        <f>N15*(1+INPUTS!$C$29)</f>
        <v>6.0417547922667153E-2</v>
      </c>
      <c r="P15" s="258">
        <f>O15*(1+INPUTS!$C$29)</f>
        <v>6.2224032605554903E-2</v>
      </c>
      <c r="Q15" s="258">
        <f>P15*(1+INPUTS!$C$29)</f>
        <v>6.4084531180460994E-2</v>
      </c>
      <c r="R15" s="258">
        <f>Q15*(1+INPUTS!$C$29)</f>
        <v>6.6000658662756784E-2</v>
      </c>
      <c r="S15" s="258">
        <f>R15*(1+INPUTS!$C$29)</f>
        <v>6.7974078356773215E-2</v>
      </c>
      <c r="T15" s="258">
        <f>S15*(1+INPUTS!$C$29)</f>
        <v>7.000650329964074E-2</v>
      </c>
      <c r="U15" s="258">
        <f>T15*(1+INPUTS!$C$29)</f>
        <v>7.2099697748299996E-2</v>
      </c>
      <c r="V15" s="258">
        <f>U15*(1+INPUTS!$C$29)</f>
        <v>7.4255478710974168E-2</v>
      </c>
      <c r="W15" s="258">
        <f>V15*(1+INPUTS!$C$29)</f>
        <v>7.6475717524432302E-2</v>
      </c>
      <c r="X15" s="258">
        <f>W15*(1+INPUTS!$C$29)</f>
        <v>7.8762341478412837E-2</v>
      </c>
      <c r="Y15" s="258">
        <f>X15*(1+INPUTS!$C$29)</f>
        <v>8.1117335488617381E-2</v>
      </c>
      <c r="Z15" s="258">
        <f>Y15*(1+INPUTS!$C$29)</f>
        <v>8.3542743819727039E-2</v>
      </c>
      <c r="AA15" s="258">
        <f>Z15*(1+INPUTS!$C$29)</f>
        <v>8.6040671859936885E-2</v>
      </c>
      <c r="AB15" s="258">
        <f>AA15*(1+INPUTS!$C$29)</f>
        <v>8.8613287948549002E-2</v>
      </c>
      <c r="AC15" s="258">
        <f>AB15*(1+INPUTS!$C$29)</f>
        <v>9.1262825258210625E-2</v>
      </c>
    </row>
    <row r="16" spans="1:29" x14ac:dyDescent="0.3">
      <c r="A16"/>
      <c r="B16" s="322" t="s">
        <v>180</v>
      </c>
      <c r="C16" s="323"/>
      <c r="D16" s="323"/>
      <c r="E16" s="257">
        <f>'SUMMARY OF MEASURES'!Q43</f>
        <v>0</v>
      </c>
      <c r="F16" s="257">
        <f>'SUMMARY OF MEASURES'!R43</f>
        <v>0</v>
      </c>
      <c r="G16" s="257">
        <f>'SUMMARY OF MEASURES'!S43</f>
        <v>0</v>
      </c>
      <c r="H16" s="257">
        <f>'SUMMARY OF MEASURES'!T43</f>
        <v>0</v>
      </c>
      <c r="I16" s="257">
        <f>'SUMMARY OF MEASURES'!U43</f>
        <v>0</v>
      </c>
      <c r="J16" s="257">
        <f>'SUMMARY OF MEASURES'!V43</f>
        <v>0</v>
      </c>
      <c r="K16" s="257">
        <f>'SUMMARY OF MEASURES'!W43</f>
        <v>0</v>
      </c>
      <c r="L16" s="257">
        <f>'SUMMARY OF MEASURES'!X43</f>
        <v>0</v>
      </c>
      <c r="M16" s="257">
        <f>'SUMMARY OF MEASURES'!Y43</f>
        <v>0</v>
      </c>
      <c r="N16" s="257">
        <f>'SUMMARY OF MEASURES'!Z43</f>
        <v>0</v>
      </c>
      <c r="O16" s="257">
        <f>'SUMMARY OF MEASURES'!AA43</f>
        <v>0</v>
      </c>
      <c r="P16" s="257">
        <f>'SUMMARY OF MEASURES'!AB43</f>
        <v>0</v>
      </c>
      <c r="Q16" s="257">
        <f>'SUMMARY OF MEASURES'!AC43</f>
        <v>0</v>
      </c>
      <c r="R16" s="257">
        <f>'SUMMARY OF MEASURES'!AD43</f>
        <v>0</v>
      </c>
      <c r="S16" s="257">
        <f>'SUMMARY OF MEASURES'!AE43</f>
        <v>0</v>
      </c>
      <c r="T16" s="257">
        <f>'SUMMARY OF MEASURES'!AF43</f>
        <v>0</v>
      </c>
      <c r="U16" s="257">
        <f>'SUMMARY OF MEASURES'!AG43</f>
        <v>0</v>
      </c>
      <c r="V16" s="257">
        <f>'SUMMARY OF MEASURES'!AH43</f>
        <v>0</v>
      </c>
      <c r="W16" s="257">
        <f>'SUMMARY OF MEASURES'!AI43</f>
        <v>0</v>
      </c>
      <c r="X16" s="257">
        <f>'SUMMARY OF MEASURES'!AJ43</f>
        <v>0</v>
      </c>
      <c r="Y16" s="257"/>
      <c r="Z16" s="257"/>
      <c r="AA16" s="257"/>
      <c r="AB16" s="257"/>
      <c r="AC16" s="257"/>
    </row>
    <row r="17" spans="1:29" x14ac:dyDescent="0.3">
      <c r="A17"/>
      <c r="B17" s="324" t="s">
        <v>186</v>
      </c>
      <c r="C17" s="325"/>
      <c r="D17" s="325"/>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60"/>
    </row>
    <row r="18" spans="1:29" x14ac:dyDescent="0.3">
      <c r="A18"/>
      <c r="B18" s="326" t="s">
        <v>187</v>
      </c>
      <c r="C18" s="327"/>
      <c r="D18" s="327"/>
      <c r="E18" s="263">
        <f>E16*INPUTS!$C$47</f>
        <v>0</v>
      </c>
      <c r="F18" s="263">
        <f>F16*INPUTS!$C$47</f>
        <v>0</v>
      </c>
      <c r="G18" s="263">
        <f>G16*INPUTS!$C$47</f>
        <v>0</v>
      </c>
      <c r="H18" s="263">
        <f>H16*INPUTS!$C$47</f>
        <v>0</v>
      </c>
      <c r="I18" s="263">
        <f>I16*INPUTS!$C$47</f>
        <v>0</v>
      </c>
      <c r="J18" s="263">
        <f>J16*INPUTS!$C$47</f>
        <v>0</v>
      </c>
      <c r="K18" s="263">
        <f>K16*INPUTS!$C$47</f>
        <v>0</v>
      </c>
      <c r="L18" s="263">
        <f>L16*INPUTS!$C$47</f>
        <v>0</v>
      </c>
      <c r="M18" s="263">
        <f>M16*INPUTS!$C$47</f>
        <v>0</v>
      </c>
      <c r="N18" s="263">
        <f>N16*INPUTS!$C$47</f>
        <v>0</v>
      </c>
      <c r="O18" s="263">
        <f>O16*INPUTS!$C$47</f>
        <v>0</v>
      </c>
      <c r="P18" s="263">
        <f>P16*INPUTS!$C$47</f>
        <v>0</v>
      </c>
      <c r="Q18" s="263">
        <f>Q16*INPUTS!$C$47</f>
        <v>0</v>
      </c>
      <c r="R18" s="263">
        <f>R16*INPUTS!$C$47</f>
        <v>0</v>
      </c>
      <c r="S18" s="263">
        <f>S16*INPUTS!$C$47</f>
        <v>0</v>
      </c>
      <c r="T18" s="263">
        <f>T16*INPUTS!$C$47</f>
        <v>0</v>
      </c>
      <c r="U18" s="263">
        <f>U16*INPUTS!$C$47</f>
        <v>0</v>
      </c>
      <c r="V18" s="263">
        <f>V16*INPUTS!$C$47</f>
        <v>0</v>
      </c>
      <c r="W18" s="263">
        <f>W16*INPUTS!$C$47</f>
        <v>0</v>
      </c>
      <c r="X18" s="263">
        <f>X16*INPUTS!$C$47</f>
        <v>0</v>
      </c>
      <c r="Y18" s="263"/>
      <c r="Z18" s="263"/>
      <c r="AA18" s="263"/>
      <c r="AB18" s="263"/>
      <c r="AC18" s="263"/>
    </row>
    <row r="19" spans="1:29" x14ac:dyDescent="0.3">
      <c r="A19"/>
      <c r="B19" s="264" t="s">
        <v>188</v>
      </c>
      <c r="C19" s="37"/>
      <c r="D19" s="37"/>
      <c r="E19" s="265">
        <f>(E7*12*E12)+(E6*E11)+(E8*E13)+(E9*E14)</f>
        <v>0</v>
      </c>
      <c r="F19" s="265">
        <f t="shared" ref="F19:AC19" si="1">(F7*12*F12)+(F6*F11)+(F8*F13)+(F9*F14)</f>
        <v>0</v>
      </c>
      <c r="G19" s="265">
        <f t="shared" si="1"/>
        <v>0</v>
      </c>
      <c r="H19" s="265">
        <f t="shared" si="1"/>
        <v>0</v>
      </c>
      <c r="I19" s="265">
        <f t="shared" si="1"/>
        <v>0</v>
      </c>
      <c r="J19" s="265">
        <f t="shared" si="1"/>
        <v>0</v>
      </c>
      <c r="K19" s="265">
        <f t="shared" si="1"/>
        <v>0</v>
      </c>
      <c r="L19" s="265">
        <f t="shared" si="1"/>
        <v>0</v>
      </c>
      <c r="M19" s="265">
        <f t="shared" si="1"/>
        <v>0</v>
      </c>
      <c r="N19" s="265">
        <f t="shared" si="1"/>
        <v>0</v>
      </c>
      <c r="O19" s="265">
        <f t="shared" si="1"/>
        <v>0</v>
      </c>
      <c r="P19" s="265">
        <f t="shared" si="1"/>
        <v>0</v>
      </c>
      <c r="Q19" s="265">
        <f t="shared" si="1"/>
        <v>0</v>
      </c>
      <c r="R19" s="265">
        <f t="shared" si="1"/>
        <v>0</v>
      </c>
      <c r="S19" s="265">
        <f t="shared" si="1"/>
        <v>0</v>
      </c>
      <c r="T19" s="265">
        <f t="shared" si="1"/>
        <v>0</v>
      </c>
      <c r="U19" s="265">
        <f t="shared" si="1"/>
        <v>0</v>
      </c>
      <c r="V19" s="265">
        <f t="shared" si="1"/>
        <v>0</v>
      </c>
      <c r="W19" s="265">
        <f t="shared" si="1"/>
        <v>0</v>
      </c>
      <c r="X19" s="265">
        <f t="shared" si="1"/>
        <v>0</v>
      </c>
      <c r="Y19" s="265">
        <f t="shared" si="1"/>
        <v>0</v>
      </c>
      <c r="Z19" s="265">
        <f t="shared" si="1"/>
        <v>0</v>
      </c>
      <c r="AA19" s="265">
        <f t="shared" si="1"/>
        <v>0</v>
      </c>
      <c r="AB19" s="265">
        <f t="shared" si="1"/>
        <v>0</v>
      </c>
      <c r="AC19" s="265">
        <f t="shared" si="1"/>
        <v>0</v>
      </c>
    </row>
    <row r="20" spans="1:29" x14ac:dyDescent="0.3">
      <c r="A20"/>
      <c r="B20" s="326" t="s">
        <v>189</v>
      </c>
      <c r="C20" s="327"/>
      <c r="D20" s="327"/>
      <c r="E20" s="263">
        <f>SUM('TAX BENEFITS'!D11:I11)</f>
        <v>0</v>
      </c>
      <c r="F20" s="263"/>
      <c r="G20" s="263"/>
      <c r="H20" s="263"/>
      <c r="I20" s="263"/>
      <c r="J20" s="263"/>
      <c r="K20" s="263"/>
      <c r="L20" s="263"/>
      <c r="M20" s="263"/>
      <c r="N20" s="263"/>
      <c r="O20" s="263"/>
      <c r="P20" s="263"/>
      <c r="Q20" s="263"/>
      <c r="R20" s="263"/>
      <c r="S20" s="263"/>
      <c r="T20" s="263"/>
      <c r="U20" s="263"/>
      <c r="V20" s="263"/>
      <c r="W20" s="263"/>
      <c r="X20" s="263"/>
      <c r="Y20" s="266"/>
      <c r="Z20" s="263"/>
      <c r="AA20" s="263"/>
      <c r="AB20" s="263"/>
      <c r="AC20" s="263"/>
    </row>
    <row r="21" spans="1:29" x14ac:dyDescent="0.3">
      <c r="A21"/>
      <c r="B21" s="261" t="s">
        <v>190</v>
      </c>
      <c r="C21" s="262"/>
      <c r="D21" s="262"/>
      <c r="E21" s="263">
        <f>'TAX BENEFITS'!C4</f>
        <v>0</v>
      </c>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row>
    <row r="22" spans="1:29" x14ac:dyDescent="0.3">
      <c r="A22"/>
      <c r="B22" s="326"/>
      <c r="C22" s="327"/>
      <c r="D22" s="327"/>
      <c r="E22" s="267"/>
      <c r="F22" s="267"/>
      <c r="G22" s="267"/>
      <c r="H22" s="267"/>
      <c r="I22" s="267"/>
      <c r="J22" s="267"/>
      <c r="K22" s="267"/>
      <c r="L22" s="267"/>
      <c r="M22" s="267"/>
      <c r="N22" s="267"/>
      <c r="O22" s="267"/>
      <c r="P22" s="267"/>
      <c r="Q22" s="267"/>
      <c r="R22" s="267"/>
      <c r="S22" s="267"/>
      <c r="T22" s="267"/>
      <c r="U22" s="267"/>
      <c r="V22" s="267"/>
      <c r="W22" s="267" t="s">
        <v>191</v>
      </c>
      <c r="X22" s="267"/>
      <c r="Y22" s="267"/>
      <c r="Z22" s="267"/>
      <c r="AA22" s="267"/>
      <c r="AB22" s="267"/>
      <c r="AC22" s="267"/>
    </row>
    <row r="23" spans="1:29" x14ac:dyDescent="0.3">
      <c r="A23"/>
      <c r="B23" s="331" t="s">
        <v>192</v>
      </c>
      <c r="C23" s="332"/>
      <c r="D23" s="332"/>
      <c r="E23" s="263">
        <f>SUM(E18:E21)</f>
        <v>0</v>
      </c>
      <c r="F23" s="263">
        <f>SUM(F18:F21)</f>
        <v>0</v>
      </c>
      <c r="G23" s="263">
        <f t="shared" ref="G23:AC23" si="2">SUM(G18:G21)</f>
        <v>0</v>
      </c>
      <c r="H23" s="263">
        <f t="shared" si="2"/>
        <v>0</v>
      </c>
      <c r="I23" s="263">
        <f t="shared" si="2"/>
        <v>0</v>
      </c>
      <c r="J23" s="263">
        <f t="shared" si="2"/>
        <v>0</v>
      </c>
      <c r="K23" s="263">
        <f t="shared" si="2"/>
        <v>0</v>
      </c>
      <c r="L23" s="263">
        <f t="shared" si="2"/>
        <v>0</v>
      </c>
      <c r="M23" s="263">
        <f t="shared" si="2"/>
        <v>0</v>
      </c>
      <c r="N23" s="263">
        <f t="shared" si="2"/>
        <v>0</v>
      </c>
      <c r="O23" s="263">
        <f t="shared" si="2"/>
        <v>0</v>
      </c>
      <c r="P23" s="263">
        <f t="shared" si="2"/>
        <v>0</v>
      </c>
      <c r="Q23" s="263">
        <f t="shared" si="2"/>
        <v>0</v>
      </c>
      <c r="R23" s="263">
        <f t="shared" si="2"/>
        <v>0</v>
      </c>
      <c r="S23" s="263">
        <f t="shared" si="2"/>
        <v>0</v>
      </c>
      <c r="T23" s="263">
        <f t="shared" si="2"/>
        <v>0</v>
      </c>
      <c r="U23" s="263">
        <f t="shared" si="2"/>
        <v>0</v>
      </c>
      <c r="V23" s="263">
        <f t="shared" si="2"/>
        <v>0</v>
      </c>
      <c r="W23" s="263">
        <f t="shared" si="2"/>
        <v>0</v>
      </c>
      <c r="X23" s="263">
        <f t="shared" si="2"/>
        <v>0</v>
      </c>
      <c r="Y23" s="263">
        <f t="shared" si="2"/>
        <v>0</v>
      </c>
      <c r="Z23" s="263">
        <f t="shared" si="2"/>
        <v>0</v>
      </c>
      <c r="AA23" s="263">
        <f t="shared" si="2"/>
        <v>0</v>
      </c>
      <c r="AB23" s="263">
        <f t="shared" si="2"/>
        <v>0</v>
      </c>
      <c r="AC23" s="263">
        <f t="shared" si="2"/>
        <v>0</v>
      </c>
    </row>
    <row r="24" spans="1:29" x14ac:dyDescent="0.3">
      <c r="A24"/>
      <c r="B24" s="261"/>
      <c r="C24" s="262"/>
      <c r="D24" s="262"/>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row>
    <row r="25" spans="1:29" x14ac:dyDescent="0.3">
      <c r="A25"/>
      <c r="B25" s="333" t="s">
        <v>193</v>
      </c>
      <c r="C25" s="334"/>
      <c r="D25" s="334"/>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60"/>
    </row>
    <row r="26" spans="1:29" x14ac:dyDescent="0.3">
      <c r="A26"/>
      <c r="B26" s="335" t="s">
        <v>194</v>
      </c>
      <c r="C26" s="336"/>
      <c r="D26" s="336"/>
      <c r="E26" s="269">
        <f>IF(E4&lt;=INPUTS!$C$82,PMT(INPUTS!$C$83/2,INPUTS!$C$82*2,INPUTS!$C$78)*2,0)</f>
        <v>0</v>
      </c>
      <c r="F26" s="269">
        <f>IF(F4&lt;=INPUTS!$C$82,PMT(INPUTS!$C$83/2,INPUTS!$C$82*2,INPUTS!$C$78)*2,0)</f>
        <v>0</v>
      </c>
      <c r="G26" s="269">
        <f>IF(G4&lt;=INPUTS!$C$82,PMT(INPUTS!$C$83/2,INPUTS!$C$82*2,INPUTS!$C$78)*2,0)</f>
        <v>0</v>
      </c>
      <c r="H26" s="269">
        <f>IF(H4&lt;=INPUTS!$C$82,PMT(INPUTS!$C$83/2,INPUTS!$C$82*2,INPUTS!$C$78)*2,0)</f>
        <v>0</v>
      </c>
      <c r="I26" s="269">
        <f>IF(I4&lt;=INPUTS!$C$82,PMT(INPUTS!$C$83/2,INPUTS!$C$82*2,INPUTS!$C$78)*2,0)</f>
        <v>0</v>
      </c>
      <c r="J26" s="269">
        <f>IF(J4&lt;=INPUTS!$C$82,PMT(INPUTS!$C$83/2,INPUTS!$C$82*2,INPUTS!$C$78)*2,0)</f>
        <v>0</v>
      </c>
      <c r="K26" s="269">
        <f>IF(K4&lt;=INPUTS!$C$82,PMT(INPUTS!$C$83/2,INPUTS!$C$82*2,INPUTS!$C$78)*2,0)</f>
        <v>0</v>
      </c>
      <c r="L26" s="269">
        <f>IF(L4&lt;=INPUTS!$C$82,PMT(INPUTS!$C$83/2,INPUTS!$C$82*2,INPUTS!$C$78)*2,0)</f>
        <v>0</v>
      </c>
      <c r="M26" s="269">
        <f>IF(M4&lt;=INPUTS!$C$82,PMT(INPUTS!$C$83/2,INPUTS!$C$82*2,INPUTS!$C$78)*2,0)</f>
        <v>0</v>
      </c>
      <c r="N26" s="269">
        <f>IF(N4&lt;=INPUTS!$C$82,PMT(INPUTS!$C$83/2,INPUTS!$C$82*2,INPUTS!$C$78)*2,0)</f>
        <v>0</v>
      </c>
      <c r="O26" s="269">
        <f>IF(O4&lt;=INPUTS!$C$82,PMT(INPUTS!$C$83/2,INPUTS!$C$82*2,INPUTS!$C$78)*2,0)</f>
        <v>0</v>
      </c>
      <c r="P26" s="269">
        <f>IF(P4&lt;=INPUTS!$C$82,PMT(INPUTS!$C$83/2,INPUTS!$C$82*2,INPUTS!$C$78)*2,0)</f>
        <v>0</v>
      </c>
      <c r="Q26" s="269">
        <f>IF(Q4&lt;=INPUTS!$C$82,PMT(INPUTS!$C$83/2,INPUTS!$C$82*2,INPUTS!$C$78)*2,0)</f>
        <v>0</v>
      </c>
      <c r="R26" s="269">
        <f>IF(R4&lt;=INPUTS!$C$82,PMT(INPUTS!$C$83/2,INPUTS!$C$82*2,INPUTS!$C$78)*2,0)</f>
        <v>0</v>
      </c>
      <c r="S26" s="269">
        <f>IF(S4&lt;=INPUTS!$C$82,PMT(INPUTS!$C$83/2,INPUTS!$C$82*2,INPUTS!$C$78)*2,0)</f>
        <v>0</v>
      </c>
      <c r="T26" s="269">
        <f>IF(T4&lt;=INPUTS!$C$82,PMT(INPUTS!$C$83/2,INPUTS!$C$82*2,INPUTS!$C$78)*2,0)</f>
        <v>0</v>
      </c>
      <c r="U26" s="269">
        <f>IF(U4&lt;=INPUTS!$C$82,PMT(INPUTS!$C$83/2,INPUTS!$C$82*2,INPUTS!$C$78)*2,0)</f>
        <v>0</v>
      </c>
      <c r="V26" s="269">
        <f>IF(V4&lt;=INPUTS!$C$82,PMT(INPUTS!$C$83/2,INPUTS!$C$82*2,INPUTS!$C$78)*2,0)</f>
        <v>0</v>
      </c>
      <c r="W26" s="269">
        <f>IF(W4&lt;=INPUTS!$C$82,PMT(INPUTS!$C$83/2,INPUTS!$C$82*2,INPUTS!$C$78)*2,0)</f>
        <v>0</v>
      </c>
      <c r="X26" s="269">
        <f>IF(X4&lt;=INPUTS!$C$82,PMT(INPUTS!$C$83/2,INPUTS!$C$82*2,INPUTS!$C$78)*2,0)</f>
        <v>0</v>
      </c>
      <c r="Y26" s="269">
        <f>IF(Y4&lt;=INPUTS!$C$82,PMT(INPUTS!$C$83/2,INPUTS!$C$82*2,INPUTS!$C$78)*2,0)</f>
        <v>0</v>
      </c>
      <c r="Z26" s="269">
        <f>IF(Z4&lt;=INPUTS!$C$82,PMT(INPUTS!$C$83/2,INPUTS!$C$82*2,INPUTS!$C$78)*2,0)</f>
        <v>0</v>
      </c>
      <c r="AA26" s="269">
        <f>IF(AA4&lt;=INPUTS!$C$82,PMT(INPUTS!$C$83/2,INPUTS!$C$82*2,INPUTS!$C$78)*2,0)</f>
        <v>0</v>
      </c>
      <c r="AB26" s="269">
        <f>IF(AB4&lt;=INPUTS!$C$82,PMT(INPUTS!$C$83/2,INPUTS!$C$82*2,INPUTS!$C$78)*2,0)</f>
        <v>0</v>
      </c>
      <c r="AC26" s="269">
        <f>IF(AC4&lt;=INPUTS!$C$82,PMT(INPUTS!$C$83/2,INPUTS!$C$82*2,INPUTS!$C$78)*2,0)</f>
        <v>0</v>
      </c>
    </row>
    <row r="27" spans="1:29" x14ac:dyDescent="0.3">
      <c r="B27" s="345" t="s">
        <v>195</v>
      </c>
      <c r="C27" s="346"/>
      <c r="D27" s="346"/>
      <c r="E27" s="113">
        <v>0</v>
      </c>
      <c r="F27" s="113">
        <v>0</v>
      </c>
      <c r="G27" s="113">
        <v>0</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row>
    <row r="28" spans="1:29" x14ac:dyDescent="0.3">
      <c r="A28"/>
      <c r="B28" s="335" t="s">
        <v>196</v>
      </c>
      <c r="C28" s="336"/>
      <c r="D28" s="336"/>
      <c r="E28" s="269">
        <f>E26+E27</f>
        <v>0</v>
      </c>
      <c r="F28" s="269">
        <f t="shared" ref="F28:AC28" si="3">F26+F27</f>
        <v>0</v>
      </c>
      <c r="G28" s="269">
        <f t="shared" si="3"/>
        <v>0</v>
      </c>
      <c r="H28" s="269">
        <f t="shared" si="3"/>
        <v>0</v>
      </c>
      <c r="I28" s="269">
        <f t="shared" si="3"/>
        <v>0</v>
      </c>
      <c r="J28" s="269">
        <f t="shared" si="3"/>
        <v>0</v>
      </c>
      <c r="K28" s="269">
        <f t="shared" si="3"/>
        <v>0</v>
      </c>
      <c r="L28" s="269">
        <f t="shared" si="3"/>
        <v>0</v>
      </c>
      <c r="M28" s="269">
        <f t="shared" si="3"/>
        <v>0</v>
      </c>
      <c r="N28" s="269">
        <f t="shared" si="3"/>
        <v>0</v>
      </c>
      <c r="O28" s="269">
        <f t="shared" si="3"/>
        <v>0</v>
      </c>
      <c r="P28" s="269">
        <f t="shared" si="3"/>
        <v>0</v>
      </c>
      <c r="Q28" s="269">
        <f t="shared" si="3"/>
        <v>0</v>
      </c>
      <c r="R28" s="269">
        <f t="shared" si="3"/>
        <v>0</v>
      </c>
      <c r="S28" s="269">
        <f t="shared" si="3"/>
        <v>0</v>
      </c>
      <c r="T28" s="269">
        <f t="shared" si="3"/>
        <v>0</v>
      </c>
      <c r="U28" s="269">
        <f t="shared" si="3"/>
        <v>0</v>
      </c>
      <c r="V28" s="269">
        <f t="shared" si="3"/>
        <v>0</v>
      </c>
      <c r="W28" s="269">
        <f t="shared" si="3"/>
        <v>0</v>
      </c>
      <c r="X28" s="269">
        <f t="shared" si="3"/>
        <v>0</v>
      </c>
      <c r="Y28" s="269">
        <f t="shared" si="3"/>
        <v>0</v>
      </c>
      <c r="Z28" s="269">
        <f t="shared" si="3"/>
        <v>0</v>
      </c>
      <c r="AA28" s="269">
        <f t="shared" si="3"/>
        <v>0</v>
      </c>
      <c r="AB28" s="269">
        <f t="shared" si="3"/>
        <v>0</v>
      </c>
      <c r="AC28" s="269">
        <f t="shared" si="3"/>
        <v>0</v>
      </c>
    </row>
    <row r="29" spans="1:29" x14ac:dyDescent="0.3">
      <c r="A29"/>
      <c r="B29" s="337" t="s">
        <v>197</v>
      </c>
      <c r="C29" s="338"/>
      <c r="D29" s="338"/>
      <c r="E29" s="267">
        <f>E23-(-E26)</f>
        <v>0</v>
      </c>
      <c r="F29" s="267">
        <f t="shared" ref="F29:AC29" si="4">F23-(-F28)</f>
        <v>0</v>
      </c>
      <c r="G29" s="267">
        <f t="shared" si="4"/>
        <v>0</v>
      </c>
      <c r="H29" s="267">
        <f t="shared" si="4"/>
        <v>0</v>
      </c>
      <c r="I29" s="267">
        <f t="shared" si="4"/>
        <v>0</v>
      </c>
      <c r="J29" s="267">
        <f t="shared" si="4"/>
        <v>0</v>
      </c>
      <c r="K29" s="267">
        <f t="shared" si="4"/>
        <v>0</v>
      </c>
      <c r="L29" s="267">
        <f t="shared" si="4"/>
        <v>0</v>
      </c>
      <c r="M29" s="267">
        <f t="shared" si="4"/>
        <v>0</v>
      </c>
      <c r="N29" s="267">
        <f t="shared" si="4"/>
        <v>0</v>
      </c>
      <c r="O29" s="267">
        <f t="shared" si="4"/>
        <v>0</v>
      </c>
      <c r="P29" s="267">
        <f t="shared" si="4"/>
        <v>0</v>
      </c>
      <c r="Q29" s="267">
        <f t="shared" si="4"/>
        <v>0</v>
      </c>
      <c r="R29" s="267">
        <f t="shared" si="4"/>
        <v>0</v>
      </c>
      <c r="S29" s="267">
        <f t="shared" si="4"/>
        <v>0</v>
      </c>
      <c r="T29" s="267">
        <f t="shared" si="4"/>
        <v>0</v>
      </c>
      <c r="U29" s="267">
        <f t="shared" si="4"/>
        <v>0</v>
      </c>
      <c r="V29" s="267">
        <f t="shared" si="4"/>
        <v>0</v>
      </c>
      <c r="W29" s="267">
        <f t="shared" si="4"/>
        <v>0</v>
      </c>
      <c r="X29" s="267">
        <f t="shared" si="4"/>
        <v>0</v>
      </c>
      <c r="Y29" s="267">
        <f t="shared" si="4"/>
        <v>0</v>
      </c>
      <c r="Z29" s="267">
        <f t="shared" si="4"/>
        <v>0</v>
      </c>
      <c r="AA29" s="267">
        <f t="shared" si="4"/>
        <v>0</v>
      </c>
      <c r="AB29" s="267">
        <f t="shared" si="4"/>
        <v>0</v>
      </c>
      <c r="AC29" s="267">
        <f t="shared" si="4"/>
        <v>0</v>
      </c>
    </row>
    <row r="30" spans="1:29" x14ac:dyDescent="0.3">
      <c r="A30"/>
      <c r="B30" s="339" t="s">
        <v>198</v>
      </c>
      <c r="C30" s="340"/>
      <c r="D30" s="340"/>
      <c r="E30" s="270">
        <f>E29</f>
        <v>0</v>
      </c>
      <c r="F30" s="270">
        <f t="shared" ref="F30:AC30" si="5">E30+F29</f>
        <v>0</v>
      </c>
      <c r="G30" s="270">
        <f t="shared" si="5"/>
        <v>0</v>
      </c>
      <c r="H30" s="270">
        <f t="shared" si="5"/>
        <v>0</v>
      </c>
      <c r="I30" s="270">
        <f t="shared" si="5"/>
        <v>0</v>
      </c>
      <c r="J30" s="270">
        <f t="shared" si="5"/>
        <v>0</v>
      </c>
      <c r="K30" s="270">
        <f t="shared" si="5"/>
        <v>0</v>
      </c>
      <c r="L30" s="270">
        <f t="shared" si="5"/>
        <v>0</v>
      </c>
      <c r="M30" s="270">
        <f t="shared" si="5"/>
        <v>0</v>
      </c>
      <c r="N30" s="270">
        <f t="shared" si="5"/>
        <v>0</v>
      </c>
      <c r="O30" s="270">
        <f t="shared" si="5"/>
        <v>0</v>
      </c>
      <c r="P30" s="270">
        <f t="shared" si="5"/>
        <v>0</v>
      </c>
      <c r="Q30" s="270">
        <f t="shared" si="5"/>
        <v>0</v>
      </c>
      <c r="R30" s="270">
        <f t="shared" si="5"/>
        <v>0</v>
      </c>
      <c r="S30" s="270">
        <f t="shared" si="5"/>
        <v>0</v>
      </c>
      <c r="T30" s="270">
        <f t="shared" si="5"/>
        <v>0</v>
      </c>
      <c r="U30" s="270">
        <f t="shared" si="5"/>
        <v>0</v>
      </c>
      <c r="V30" s="270">
        <f t="shared" si="5"/>
        <v>0</v>
      </c>
      <c r="W30" s="270">
        <f t="shared" si="5"/>
        <v>0</v>
      </c>
      <c r="X30" s="270">
        <f t="shared" si="5"/>
        <v>0</v>
      </c>
      <c r="Y30" s="270">
        <f t="shared" si="5"/>
        <v>0</v>
      </c>
      <c r="Z30" s="270">
        <f t="shared" si="5"/>
        <v>0</v>
      </c>
      <c r="AA30" s="270">
        <f t="shared" si="5"/>
        <v>0</v>
      </c>
      <c r="AB30" s="270">
        <f t="shared" si="5"/>
        <v>0</v>
      </c>
      <c r="AC30" s="270">
        <f t="shared" si="5"/>
        <v>0</v>
      </c>
    </row>
    <row r="31" spans="1:29" x14ac:dyDescent="0.3">
      <c r="A31"/>
      <c r="B31" s="341" t="s">
        <v>199</v>
      </c>
      <c r="C31" s="342"/>
      <c r="D31" s="342"/>
      <c r="E31" s="271" t="e">
        <f>-SUM(E23/E28)</f>
        <v>#DIV/0!</v>
      </c>
      <c r="F31" s="271" t="e">
        <f t="shared" ref="F31:AC31" si="6">-SUM(F23/F28)</f>
        <v>#DIV/0!</v>
      </c>
      <c r="G31" s="271" t="e">
        <f t="shared" si="6"/>
        <v>#DIV/0!</v>
      </c>
      <c r="H31" s="271" t="e">
        <f t="shared" si="6"/>
        <v>#DIV/0!</v>
      </c>
      <c r="I31" s="271" t="e">
        <f t="shared" si="6"/>
        <v>#DIV/0!</v>
      </c>
      <c r="J31" s="271" t="e">
        <f t="shared" si="6"/>
        <v>#DIV/0!</v>
      </c>
      <c r="K31" s="271" t="e">
        <f t="shared" si="6"/>
        <v>#DIV/0!</v>
      </c>
      <c r="L31" s="271" t="e">
        <f t="shared" si="6"/>
        <v>#DIV/0!</v>
      </c>
      <c r="M31" s="271" t="e">
        <f t="shared" si="6"/>
        <v>#DIV/0!</v>
      </c>
      <c r="N31" s="271" t="e">
        <f t="shared" si="6"/>
        <v>#DIV/0!</v>
      </c>
      <c r="O31" s="271" t="e">
        <f t="shared" si="6"/>
        <v>#DIV/0!</v>
      </c>
      <c r="P31" s="271" t="e">
        <f t="shared" si="6"/>
        <v>#DIV/0!</v>
      </c>
      <c r="Q31" s="271" t="e">
        <f t="shared" si="6"/>
        <v>#DIV/0!</v>
      </c>
      <c r="R31" s="271" t="e">
        <f t="shared" si="6"/>
        <v>#DIV/0!</v>
      </c>
      <c r="S31" s="271" t="e">
        <f t="shared" si="6"/>
        <v>#DIV/0!</v>
      </c>
      <c r="T31" s="271" t="e">
        <f t="shared" si="6"/>
        <v>#DIV/0!</v>
      </c>
      <c r="U31" s="271" t="e">
        <f t="shared" si="6"/>
        <v>#DIV/0!</v>
      </c>
      <c r="V31" s="271" t="e">
        <f t="shared" si="6"/>
        <v>#DIV/0!</v>
      </c>
      <c r="W31" s="271" t="e">
        <f t="shared" si="6"/>
        <v>#DIV/0!</v>
      </c>
      <c r="X31" s="271" t="e">
        <f t="shared" si="6"/>
        <v>#DIV/0!</v>
      </c>
      <c r="Y31" s="271" t="e">
        <f t="shared" si="6"/>
        <v>#DIV/0!</v>
      </c>
      <c r="Z31" s="271" t="e">
        <f t="shared" si="6"/>
        <v>#DIV/0!</v>
      </c>
      <c r="AA31" s="271" t="e">
        <f t="shared" si="6"/>
        <v>#DIV/0!</v>
      </c>
      <c r="AB31" s="271" t="e">
        <f t="shared" si="6"/>
        <v>#DIV/0!</v>
      </c>
      <c r="AC31" s="271" t="e">
        <f t="shared" si="6"/>
        <v>#DIV/0!</v>
      </c>
    </row>
    <row r="32" spans="1:29" ht="15" thickBot="1" x14ac:dyDescent="0.35">
      <c r="A32"/>
      <c r="B32" s="343"/>
      <c r="C32" s="344"/>
      <c r="D32" s="344"/>
      <c r="E32" s="103"/>
      <c r="F32" s="103"/>
      <c r="G32" s="272"/>
      <c r="H32" s="103"/>
      <c r="I32" s="103"/>
      <c r="J32" s="103"/>
      <c r="K32" s="103"/>
      <c r="L32" s="103"/>
      <c r="M32" s="103"/>
      <c r="N32" s="103"/>
      <c r="O32" s="103"/>
      <c r="P32" s="103"/>
      <c r="Q32" s="103"/>
      <c r="R32" s="103"/>
      <c r="S32" s="103"/>
      <c r="T32" s="103"/>
      <c r="U32" s="103"/>
      <c r="V32" s="103"/>
      <c r="W32" s="103"/>
      <c r="X32" s="103" t="s">
        <v>191</v>
      </c>
      <c r="Y32" s="103" t="s">
        <v>191</v>
      </c>
      <c r="Z32" s="103" t="s">
        <v>191</v>
      </c>
      <c r="AA32" s="103" t="s">
        <v>191</v>
      </c>
      <c r="AB32" s="103" t="s">
        <v>191</v>
      </c>
      <c r="AC32" s="273" t="s">
        <v>191</v>
      </c>
    </row>
    <row r="33" spans="1:29" ht="15" thickBot="1" x14ac:dyDescent="0.35">
      <c r="A33"/>
      <c r="B33" s="328" t="s">
        <v>200</v>
      </c>
      <c r="C33" s="329"/>
      <c r="D33" s="329"/>
      <c r="E33" s="329"/>
      <c r="F33" s="330"/>
      <c r="G33" s="103"/>
      <c r="H33" s="103"/>
      <c r="I33" s="103"/>
      <c r="J33" s="103"/>
      <c r="K33" s="103"/>
      <c r="L33" s="103"/>
      <c r="M33" s="103"/>
      <c r="N33" s="103"/>
      <c r="O33" s="103"/>
      <c r="P33" s="103"/>
      <c r="Q33" s="103"/>
      <c r="R33" s="103"/>
      <c r="S33" s="103"/>
      <c r="T33" s="103"/>
      <c r="U33" s="103"/>
      <c r="V33" s="103"/>
      <c r="W33" s="103"/>
      <c r="X33" s="103"/>
      <c r="Y33" s="103"/>
      <c r="Z33" s="103"/>
      <c r="AA33" s="103"/>
      <c r="AB33" s="103"/>
      <c r="AC33" s="273"/>
    </row>
    <row r="34" spans="1:29" x14ac:dyDescent="0.3">
      <c r="A34"/>
      <c r="B34" s="348" t="s">
        <v>192</v>
      </c>
      <c r="C34" s="349"/>
      <c r="D34" s="349"/>
      <c r="E34" s="350">
        <f>SUM(E23:AC23)</f>
        <v>0</v>
      </c>
      <c r="F34" s="351"/>
      <c r="G34" t="s">
        <v>201</v>
      </c>
      <c r="H34"/>
      <c r="I34"/>
      <c r="J34"/>
      <c r="K34" s="103"/>
      <c r="L34" s="103"/>
      <c r="M34" s="103"/>
      <c r="N34" s="103"/>
      <c r="O34" s="103"/>
      <c r="P34" s="103"/>
      <c r="Q34" s="103"/>
      <c r="R34" s="103"/>
      <c r="S34" s="103"/>
      <c r="T34" s="103"/>
      <c r="U34" s="103"/>
      <c r="V34" s="103"/>
      <c r="W34" s="103"/>
      <c r="X34" s="103"/>
      <c r="Y34" s="103"/>
      <c r="Z34" s="103"/>
      <c r="AA34" s="103"/>
      <c r="AB34" s="103"/>
      <c r="AC34" s="273"/>
    </row>
    <row r="35" spans="1:29" x14ac:dyDescent="0.3">
      <c r="A35"/>
      <c r="B35" s="352" t="s">
        <v>202</v>
      </c>
      <c r="C35" s="353"/>
      <c r="D35" s="353"/>
      <c r="E35" s="354">
        <f>-SUM(E28:AC28)</f>
        <v>0</v>
      </c>
      <c r="F35" s="355"/>
      <c r="G35" s="103"/>
      <c r="H35" s="103"/>
      <c r="I35" s="103"/>
      <c r="J35" s="103"/>
      <c r="K35" s="103"/>
      <c r="L35" s="103"/>
      <c r="M35" s="103"/>
      <c r="N35" s="103"/>
      <c r="O35" s="103"/>
      <c r="P35" s="103"/>
      <c r="Q35" s="103"/>
      <c r="R35" s="103"/>
      <c r="S35" s="103"/>
      <c r="T35" s="103"/>
      <c r="U35" s="103"/>
      <c r="V35" s="103"/>
      <c r="W35" s="103"/>
      <c r="X35" s="103"/>
      <c r="Y35" s="103"/>
      <c r="Z35" s="103"/>
      <c r="AA35" s="103"/>
      <c r="AB35" s="103"/>
      <c r="AC35" s="273"/>
    </row>
    <row r="36" spans="1:29" ht="14.4" customHeight="1" thickBot="1" x14ac:dyDescent="0.35">
      <c r="A36"/>
      <c r="B36" s="356" t="s">
        <v>203</v>
      </c>
      <c r="C36" s="357"/>
      <c r="D36" s="357"/>
      <c r="E36" s="358" t="e">
        <f>E34/E35</f>
        <v>#DIV/0!</v>
      </c>
      <c r="F36" s="359"/>
      <c r="G36" s="274"/>
      <c r="H36" s="274"/>
      <c r="I36" s="274"/>
      <c r="J36" s="274"/>
      <c r="K36" s="274"/>
      <c r="L36" s="274"/>
      <c r="M36" s="274"/>
      <c r="N36" s="274"/>
      <c r="O36" s="274"/>
      <c r="P36" s="274"/>
      <c r="Q36" s="274"/>
      <c r="R36" s="274"/>
      <c r="S36" s="274"/>
      <c r="T36" s="274"/>
      <c r="U36" s="274"/>
      <c r="V36" s="274"/>
      <c r="W36" s="274"/>
      <c r="X36" s="274"/>
      <c r="Y36" s="274"/>
      <c r="Z36" s="274"/>
      <c r="AA36" s="274"/>
      <c r="AB36" s="274"/>
      <c r="AC36" s="275"/>
    </row>
    <row r="37" spans="1:29" x14ac:dyDescent="0.3">
      <c r="E37" s="245"/>
    </row>
    <row r="38" spans="1:29" x14ac:dyDescent="0.3">
      <c r="E38" s="245"/>
      <c r="O38" s="115" t="s">
        <v>191</v>
      </c>
    </row>
    <row r="39" spans="1:29" x14ac:dyDescent="0.3">
      <c r="B39" s="360"/>
      <c r="C39" s="360"/>
      <c r="D39" s="360"/>
    </row>
    <row r="42" spans="1:29" x14ac:dyDescent="0.3">
      <c r="B42" s="347"/>
      <c r="C42" s="347"/>
      <c r="D42" s="347"/>
    </row>
    <row r="43" spans="1:29" x14ac:dyDescent="0.3">
      <c r="B43" s="347"/>
      <c r="C43" s="347"/>
      <c r="D43" s="347"/>
    </row>
    <row r="44" spans="1:29" x14ac:dyDescent="0.3">
      <c r="B44" s="347"/>
      <c r="C44" s="347"/>
      <c r="D44" s="347"/>
    </row>
  </sheetData>
  <sheetProtection algorithmName="SHA-512" hashValue="RVo6iNM2bRhiKbMKG97IxewzWs4Rbq/ukvVLZYb/JjBjmvGVjM1Qa2vwyO/oWCntGA7wd0XEPs/bBeJf3QeB/Q==" saltValue="U/UZw6wGgXYXsQ+hY4sizQ==" spinCount="100000" sheet="1" objects="1" scenarios="1"/>
  <protectedRanges>
    <protectedRange algorithmName="SHA-512" hashValue="iqQhtmId+khuXmylS5s9e6UaJwLFl4Fy+iUjl70lRhiNTBrBuT3UzFKYMKGoDwXMpyK2TRw49OOAtTMy3g8uWQ==" saltValue="6mGukvIPZLdTcQ2u9dVPng==" spinCount="100000" sqref="B1:AC26 B28:AC36" name="Range1"/>
  </protectedRanges>
  <mergeCells count="28">
    <mergeCell ref="B10:D10"/>
    <mergeCell ref="B11:D11"/>
    <mergeCell ref="B39:D39"/>
    <mergeCell ref="B42:D42"/>
    <mergeCell ref="B43:D43"/>
    <mergeCell ref="B44:D44"/>
    <mergeCell ref="B34:D34"/>
    <mergeCell ref="E34:F34"/>
    <mergeCell ref="B35:D35"/>
    <mergeCell ref="E35:F35"/>
    <mergeCell ref="B36:D36"/>
    <mergeCell ref="E36:F36"/>
    <mergeCell ref="B4:C4"/>
    <mergeCell ref="B16:D16"/>
    <mergeCell ref="B17:D17"/>
    <mergeCell ref="B18:D18"/>
    <mergeCell ref="B33:F33"/>
    <mergeCell ref="B20:D20"/>
    <mergeCell ref="B22:D22"/>
    <mergeCell ref="B23:D23"/>
    <mergeCell ref="B25:D25"/>
    <mergeCell ref="B26:D26"/>
    <mergeCell ref="B28:D28"/>
    <mergeCell ref="B29:D29"/>
    <mergeCell ref="B30:D30"/>
    <mergeCell ref="B31:D31"/>
    <mergeCell ref="B32:D32"/>
    <mergeCell ref="B27:D27"/>
  </mergeCells>
  <conditionalFormatting sqref="E36">
    <cfRule type="cellIs" dxfId="7" priority="1" operator="lessThan">
      <formula>1</formula>
    </cfRule>
    <cfRule type="cellIs" dxfId="6" priority="2" operator="greaterThan">
      <formula>1</formula>
    </cfRule>
  </conditionalFormatting>
  <conditionalFormatting sqref="E31:AC31">
    <cfRule type="cellIs" dxfId="5" priority="3" operator="lessThan">
      <formula>1</formula>
    </cfRule>
    <cfRule type="cellIs" dxfId="4" priority="4" operator="greaterThan">
      <formula>1</formula>
    </cfRule>
  </conditionalFormatting>
  <pageMargins left="0.25" right="0.25" top="0.75" bottom="0.75" header="0.3" footer="0.3"/>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EA-14BC-4232-A463-175D9D8EDD3D}">
  <sheetPr codeName="Sheet7">
    <tabColor rgb="FFFFFF66"/>
    <pageSetUpPr fitToPage="1"/>
  </sheetPr>
  <dimension ref="A1:AC44"/>
  <sheetViews>
    <sheetView topLeftCell="O1" zoomScale="80" zoomScaleNormal="80" workbookViewId="0">
      <selection activeCell="AC28" activeCellId="1" sqref="A1:AC26 A28:AC36"/>
    </sheetView>
  </sheetViews>
  <sheetFormatPr defaultColWidth="9.109375" defaultRowHeight="14.4" x14ac:dyDescent="0.3"/>
  <cols>
    <col min="1" max="1" width="2.88671875" style="115" customWidth="1"/>
    <col min="2" max="2" width="36.44140625" style="115" customWidth="1"/>
    <col min="3" max="3" width="14.44140625" style="115" customWidth="1"/>
    <col min="4" max="4" width="9.109375" style="115"/>
    <col min="5" max="5" width="11.88671875" style="115" customWidth="1"/>
    <col min="6" max="6" width="11.44140625" style="115" customWidth="1"/>
    <col min="7" max="7" width="11.109375" style="115" customWidth="1"/>
    <col min="8" max="8" width="11.88671875" style="115" customWidth="1"/>
    <col min="9" max="10" width="11.109375" style="115" customWidth="1"/>
    <col min="11" max="11" width="11.44140625" style="115" customWidth="1"/>
    <col min="12" max="12" width="10.44140625" style="115" customWidth="1"/>
    <col min="13" max="15" width="11.44140625" style="115" customWidth="1"/>
    <col min="16" max="17" width="11.88671875" style="115" customWidth="1"/>
    <col min="18" max="18" width="11.44140625" style="115" customWidth="1"/>
    <col min="19" max="19" width="11.88671875" style="115" customWidth="1"/>
    <col min="20" max="21" width="11.44140625" style="115" customWidth="1"/>
    <col min="22" max="29" width="11.109375" style="115" customWidth="1"/>
    <col min="30" max="16384" width="9.109375" style="115"/>
  </cols>
  <sheetData>
    <row r="1" spans="1:29" ht="18" x14ac:dyDescent="0.35">
      <c r="A1"/>
      <c r="B1" s="1" t="s">
        <v>9</v>
      </c>
      <c r="C1"/>
      <c r="D1"/>
      <c r="E1"/>
      <c r="F1"/>
      <c r="G1"/>
      <c r="H1"/>
      <c r="I1"/>
      <c r="J1"/>
      <c r="K1"/>
      <c r="L1"/>
      <c r="M1"/>
      <c r="N1"/>
      <c r="O1"/>
      <c r="P1"/>
      <c r="Q1"/>
      <c r="R1"/>
      <c r="S1"/>
      <c r="T1"/>
      <c r="U1"/>
      <c r="V1"/>
      <c r="W1"/>
      <c r="X1"/>
      <c r="Y1"/>
      <c r="Z1"/>
      <c r="AA1"/>
      <c r="AB1"/>
      <c r="AC1"/>
    </row>
    <row r="2" spans="1:29" ht="18" customHeight="1" thickBot="1" x14ac:dyDescent="0.35">
      <c r="A2"/>
      <c r="B2"/>
      <c r="C2"/>
      <c r="D2"/>
      <c r="E2" s="246"/>
      <c r="F2"/>
      <c r="G2"/>
      <c r="H2"/>
      <c r="I2"/>
      <c r="J2"/>
      <c r="K2"/>
      <c r="L2" s="247"/>
      <c r="M2"/>
      <c r="N2"/>
      <c r="O2"/>
      <c r="P2"/>
      <c r="Q2"/>
      <c r="R2"/>
      <c r="S2"/>
      <c r="T2"/>
      <c r="U2"/>
      <c r="V2"/>
      <c r="W2"/>
      <c r="X2"/>
      <c r="Y2"/>
      <c r="Z2"/>
      <c r="AA2"/>
      <c r="AB2"/>
      <c r="AC2"/>
    </row>
    <row r="3" spans="1:29" x14ac:dyDescent="0.3">
      <c r="A3"/>
      <c r="B3" s="248"/>
      <c r="C3" s="249"/>
      <c r="D3" s="249"/>
      <c r="E3" s="250">
        <f ca="1">YEAR(TODAY())</f>
        <v>2024</v>
      </c>
      <c r="F3" s="250">
        <f ca="1">SUM(E3+1)</f>
        <v>2025</v>
      </c>
      <c r="G3" s="250">
        <f t="shared" ref="G3:AC3" ca="1" si="0">SUM(F3+1)</f>
        <v>2026</v>
      </c>
      <c r="H3" s="250">
        <f t="shared" ca="1" si="0"/>
        <v>2027</v>
      </c>
      <c r="I3" s="250">
        <f t="shared" ca="1" si="0"/>
        <v>2028</v>
      </c>
      <c r="J3" s="250">
        <f t="shared" ca="1" si="0"/>
        <v>2029</v>
      </c>
      <c r="K3" s="250">
        <f t="shared" ca="1" si="0"/>
        <v>2030</v>
      </c>
      <c r="L3" s="250">
        <f t="shared" ca="1" si="0"/>
        <v>2031</v>
      </c>
      <c r="M3" s="250">
        <f t="shared" ca="1" si="0"/>
        <v>2032</v>
      </c>
      <c r="N3" s="250">
        <f t="shared" ca="1" si="0"/>
        <v>2033</v>
      </c>
      <c r="O3" s="250">
        <f t="shared" ca="1" si="0"/>
        <v>2034</v>
      </c>
      <c r="P3" s="250">
        <f t="shared" ca="1" si="0"/>
        <v>2035</v>
      </c>
      <c r="Q3" s="250">
        <f t="shared" ca="1" si="0"/>
        <v>2036</v>
      </c>
      <c r="R3" s="250">
        <f t="shared" ca="1" si="0"/>
        <v>2037</v>
      </c>
      <c r="S3" s="250">
        <f t="shared" ca="1" si="0"/>
        <v>2038</v>
      </c>
      <c r="T3" s="250">
        <f t="shared" ca="1" si="0"/>
        <v>2039</v>
      </c>
      <c r="U3" s="250">
        <f t="shared" ca="1" si="0"/>
        <v>2040</v>
      </c>
      <c r="V3" s="250">
        <f t="shared" ca="1" si="0"/>
        <v>2041</v>
      </c>
      <c r="W3" s="250">
        <f t="shared" ca="1" si="0"/>
        <v>2042</v>
      </c>
      <c r="X3" s="250">
        <f t="shared" ca="1" si="0"/>
        <v>2043</v>
      </c>
      <c r="Y3" s="250">
        <f t="shared" ca="1" si="0"/>
        <v>2044</v>
      </c>
      <c r="Z3" s="250">
        <f t="shared" ca="1" si="0"/>
        <v>2045</v>
      </c>
      <c r="AA3" s="250">
        <f t="shared" ca="1" si="0"/>
        <v>2046</v>
      </c>
      <c r="AB3" s="250">
        <f t="shared" ca="1" si="0"/>
        <v>2047</v>
      </c>
      <c r="AC3" s="251">
        <f t="shared" ca="1" si="0"/>
        <v>2048</v>
      </c>
    </row>
    <row r="4" spans="1:29" x14ac:dyDescent="0.3">
      <c r="A4"/>
      <c r="B4" s="320" t="s">
        <v>174</v>
      </c>
      <c r="C4" s="321"/>
      <c r="D4" s="252"/>
      <c r="E4" s="253">
        <v>1</v>
      </c>
      <c r="F4" s="253">
        <v>2</v>
      </c>
      <c r="G4" s="253">
        <v>3</v>
      </c>
      <c r="H4" s="253">
        <v>4</v>
      </c>
      <c r="I4" s="253">
        <v>5</v>
      </c>
      <c r="J4" s="253">
        <v>6</v>
      </c>
      <c r="K4" s="253">
        <v>7</v>
      </c>
      <c r="L4" s="253">
        <v>8</v>
      </c>
      <c r="M4" s="253">
        <v>9</v>
      </c>
      <c r="N4" s="253">
        <v>10</v>
      </c>
      <c r="O4" s="253">
        <v>11</v>
      </c>
      <c r="P4" s="253">
        <v>12</v>
      </c>
      <c r="Q4" s="253">
        <v>13</v>
      </c>
      <c r="R4" s="253">
        <v>14</v>
      </c>
      <c r="S4" s="253">
        <v>15</v>
      </c>
      <c r="T4" s="253">
        <v>16</v>
      </c>
      <c r="U4" s="253">
        <v>17</v>
      </c>
      <c r="V4" s="253">
        <v>18</v>
      </c>
      <c r="W4" s="253">
        <v>19</v>
      </c>
      <c r="X4" s="253">
        <v>20</v>
      </c>
      <c r="Y4" s="253">
        <v>21</v>
      </c>
      <c r="Z4" s="253">
        <v>22</v>
      </c>
      <c r="AA4" s="253">
        <v>23</v>
      </c>
      <c r="AB4" s="253">
        <v>24</v>
      </c>
      <c r="AC4" s="254">
        <v>25</v>
      </c>
    </row>
    <row r="5" spans="1:29" x14ac:dyDescent="0.3">
      <c r="A5"/>
      <c r="B5" s="255" t="s">
        <v>175</v>
      </c>
      <c r="C5" s="256"/>
      <c r="D5" s="256"/>
      <c r="E5" s="257">
        <f>INPUTS!$C$14</f>
        <v>0</v>
      </c>
      <c r="F5" s="257">
        <f>INPUTS!$C$14</f>
        <v>0</v>
      </c>
      <c r="G5" s="257">
        <f>INPUTS!$C$14</f>
        <v>0</v>
      </c>
      <c r="H5" s="257">
        <f>INPUTS!$C$14</f>
        <v>0</v>
      </c>
      <c r="I5" s="257">
        <f>INPUTS!$C$14</f>
        <v>0</v>
      </c>
      <c r="J5" s="257">
        <f>INPUTS!$C$14</f>
        <v>0</v>
      </c>
      <c r="K5" s="257">
        <f>INPUTS!$C$14</f>
        <v>0</v>
      </c>
      <c r="L5" s="257">
        <f>INPUTS!$C$14</f>
        <v>0</v>
      </c>
      <c r="M5" s="257">
        <f>INPUTS!$C$14</f>
        <v>0</v>
      </c>
      <c r="N5" s="257">
        <f>INPUTS!$C$14</f>
        <v>0</v>
      </c>
      <c r="O5" s="257">
        <f>INPUTS!$C$14</f>
        <v>0</v>
      </c>
      <c r="P5" s="257">
        <f>INPUTS!$C$14</f>
        <v>0</v>
      </c>
      <c r="Q5" s="257">
        <f>INPUTS!$C$14</f>
        <v>0</v>
      </c>
      <c r="R5" s="257">
        <f>INPUTS!$C$14</f>
        <v>0</v>
      </c>
      <c r="S5" s="257">
        <f>INPUTS!$C$14</f>
        <v>0</v>
      </c>
      <c r="T5" s="257">
        <f>INPUTS!$C$14</f>
        <v>0</v>
      </c>
      <c r="U5" s="257">
        <f>INPUTS!$C$14</f>
        <v>0</v>
      </c>
      <c r="V5" s="257">
        <f>INPUTS!$C$14</f>
        <v>0</v>
      </c>
      <c r="W5" s="257">
        <f>INPUTS!$C$14</f>
        <v>0</v>
      </c>
      <c r="X5" s="257">
        <f>INPUTS!$C$14</f>
        <v>0</v>
      </c>
      <c r="Y5" s="257">
        <f>INPUTS!$C$14</f>
        <v>0</v>
      </c>
      <c r="Z5" s="257">
        <f>INPUTS!$C$14</f>
        <v>0</v>
      </c>
      <c r="AA5" s="257">
        <f>INPUTS!$C$14</f>
        <v>0</v>
      </c>
      <c r="AB5" s="257">
        <f>INPUTS!$C$14</f>
        <v>0</v>
      </c>
      <c r="AC5" s="257">
        <f>INPUTS!$C$14</f>
        <v>0</v>
      </c>
    </row>
    <row r="6" spans="1:29" x14ac:dyDescent="0.3">
      <c r="A6"/>
      <c r="B6" s="255" t="s">
        <v>176</v>
      </c>
      <c r="C6" s="256"/>
      <c r="D6" s="256"/>
      <c r="E6" s="257">
        <f>'SUMMARY OF MEASURES'!Q11</f>
        <v>0</v>
      </c>
      <c r="F6" s="257">
        <f>'SUMMARY OF MEASURES'!R11</f>
        <v>0</v>
      </c>
      <c r="G6" s="257">
        <f>'SUMMARY OF MEASURES'!S11</f>
        <v>0</v>
      </c>
      <c r="H6" s="257">
        <f>'SUMMARY OF MEASURES'!T11</f>
        <v>0</v>
      </c>
      <c r="I6" s="257">
        <f>'SUMMARY OF MEASURES'!U11</f>
        <v>0</v>
      </c>
      <c r="J6" s="257">
        <f>'SUMMARY OF MEASURES'!V11</f>
        <v>0</v>
      </c>
      <c r="K6" s="257">
        <f>'SUMMARY OF MEASURES'!W11</f>
        <v>0</v>
      </c>
      <c r="L6" s="257">
        <f>'SUMMARY OF MEASURES'!X11</f>
        <v>0</v>
      </c>
      <c r="M6" s="257">
        <f>'SUMMARY OF MEASURES'!Y11</f>
        <v>0</v>
      </c>
      <c r="N6" s="257">
        <f>'SUMMARY OF MEASURES'!Z11</f>
        <v>0</v>
      </c>
      <c r="O6" s="257">
        <f>'SUMMARY OF MEASURES'!AA11</f>
        <v>0</v>
      </c>
      <c r="P6" s="257">
        <f>'SUMMARY OF MEASURES'!AB11</f>
        <v>0</v>
      </c>
      <c r="Q6" s="257">
        <f>'SUMMARY OF MEASURES'!AC11</f>
        <v>0</v>
      </c>
      <c r="R6" s="257">
        <f>'SUMMARY OF MEASURES'!AD11</f>
        <v>0</v>
      </c>
      <c r="S6" s="257">
        <f>'SUMMARY OF MEASURES'!AE11</f>
        <v>0</v>
      </c>
      <c r="T6" s="257">
        <f>'SUMMARY OF MEASURES'!AF11</f>
        <v>0</v>
      </c>
      <c r="U6" s="257">
        <f>'SUMMARY OF MEASURES'!AG11</f>
        <v>0</v>
      </c>
      <c r="V6" s="257">
        <f>'SUMMARY OF MEASURES'!AH11</f>
        <v>0</v>
      </c>
      <c r="W6" s="257">
        <f>'SUMMARY OF MEASURES'!AI11</f>
        <v>0</v>
      </c>
      <c r="X6" s="257">
        <f>'SUMMARY OF MEASURES'!AJ11</f>
        <v>0</v>
      </c>
      <c r="Y6" s="257">
        <f>'SUMMARY OF MEASURES'!AK11</f>
        <v>0</v>
      </c>
      <c r="Z6" s="257">
        <f>'SUMMARY OF MEASURES'!AL11</f>
        <v>0</v>
      </c>
      <c r="AA6" s="257">
        <f>'SUMMARY OF MEASURES'!AM11</f>
        <v>0</v>
      </c>
      <c r="AB6" s="257">
        <f>'SUMMARY OF MEASURES'!AN11</f>
        <v>0</v>
      </c>
      <c r="AC6" s="257">
        <f>'SUMMARY OF MEASURES'!AO11</f>
        <v>0</v>
      </c>
    </row>
    <row r="7" spans="1:29" x14ac:dyDescent="0.3">
      <c r="A7"/>
      <c r="B7" s="255" t="s">
        <v>177</v>
      </c>
      <c r="C7" s="256"/>
      <c r="D7" s="256"/>
      <c r="E7" s="257">
        <f>'SUMMARY OF MEASURES'!Q20</f>
        <v>0</v>
      </c>
      <c r="F7" s="257">
        <f>'SUMMARY OF MEASURES'!R20</f>
        <v>0</v>
      </c>
      <c r="G7" s="257">
        <f>'SUMMARY OF MEASURES'!S20</f>
        <v>0</v>
      </c>
      <c r="H7" s="257">
        <f>'SUMMARY OF MEASURES'!T20</f>
        <v>0</v>
      </c>
      <c r="I7" s="257">
        <f>'SUMMARY OF MEASURES'!U20</f>
        <v>0</v>
      </c>
      <c r="J7" s="257">
        <f>'SUMMARY OF MEASURES'!V20</f>
        <v>0</v>
      </c>
      <c r="K7" s="257">
        <f>'SUMMARY OF MEASURES'!W20</f>
        <v>0</v>
      </c>
      <c r="L7" s="257">
        <f>'SUMMARY OF MEASURES'!X20</f>
        <v>0</v>
      </c>
      <c r="M7" s="257">
        <f>'SUMMARY OF MEASURES'!Y20</f>
        <v>0</v>
      </c>
      <c r="N7" s="257">
        <f>'SUMMARY OF MEASURES'!Z20</f>
        <v>0</v>
      </c>
      <c r="O7" s="257">
        <f>'SUMMARY OF MEASURES'!AA20</f>
        <v>0</v>
      </c>
      <c r="P7" s="257">
        <f>'SUMMARY OF MEASURES'!AB20</f>
        <v>0</v>
      </c>
      <c r="Q7" s="257">
        <f>'SUMMARY OF MEASURES'!AC20</f>
        <v>0</v>
      </c>
      <c r="R7" s="257">
        <f>'SUMMARY OF MEASURES'!AD20</f>
        <v>0</v>
      </c>
      <c r="S7" s="257">
        <f>'SUMMARY OF MEASURES'!AE20</f>
        <v>0</v>
      </c>
      <c r="T7" s="257">
        <f>'SUMMARY OF MEASURES'!AF20</f>
        <v>0</v>
      </c>
      <c r="U7" s="257">
        <f>'SUMMARY OF MEASURES'!AG20</f>
        <v>0</v>
      </c>
      <c r="V7" s="257">
        <f>'SUMMARY OF MEASURES'!AH20</f>
        <v>0</v>
      </c>
      <c r="W7" s="257">
        <f>'SUMMARY OF MEASURES'!AI20</f>
        <v>0</v>
      </c>
      <c r="X7" s="257">
        <f>'SUMMARY OF MEASURES'!AJ20</f>
        <v>0</v>
      </c>
      <c r="Y7" s="257">
        <f>'SUMMARY OF MEASURES'!AK20</f>
        <v>0</v>
      </c>
      <c r="Z7" s="257">
        <f>'SUMMARY OF MEASURES'!AL20</f>
        <v>0</v>
      </c>
      <c r="AA7" s="257">
        <f>'SUMMARY OF MEASURES'!AM20</f>
        <v>0</v>
      </c>
      <c r="AB7" s="257">
        <f>'SUMMARY OF MEASURES'!AN20</f>
        <v>0</v>
      </c>
      <c r="AC7" s="257">
        <f>'SUMMARY OF MEASURES'!AO20</f>
        <v>0</v>
      </c>
    </row>
    <row r="8" spans="1:29" x14ac:dyDescent="0.3">
      <c r="A8"/>
      <c r="B8" s="255" t="s">
        <v>178</v>
      </c>
      <c r="C8" s="256"/>
      <c r="D8" s="256"/>
      <c r="E8" s="257">
        <f>'SUMMARY OF MEASURES'!Q30</f>
        <v>0</v>
      </c>
      <c r="F8" s="257">
        <f>'SUMMARY OF MEASURES'!R30</f>
        <v>0</v>
      </c>
      <c r="G8" s="257">
        <f>'SUMMARY OF MEASURES'!S30</f>
        <v>0</v>
      </c>
      <c r="H8" s="257">
        <f>'SUMMARY OF MEASURES'!T30</f>
        <v>0</v>
      </c>
      <c r="I8" s="257">
        <f>'SUMMARY OF MEASURES'!U30</f>
        <v>0</v>
      </c>
      <c r="J8" s="257">
        <f>'SUMMARY OF MEASURES'!V30</f>
        <v>0</v>
      </c>
      <c r="K8" s="257">
        <f>'SUMMARY OF MEASURES'!W30</f>
        <v>0</v>
      </c>
      <c r="L8" s="257">
        <f>'SUMMARY OF MEASURES'!X30</f>
        <v>0</v>
      </c>
      <c r="M8" s="257">
        <f>'SUMMARY OF MEASURES'!Y30</f>
        <v>0</v>
      </c>
      <c r="N8" s="257">
        <f>'SUMMARY OF MEASURES'!Z30</f>
        <v>0</v>
      </c>
      <c r="O8" s="257">
        <f>'SUMMARY OF MEASURES'!AA30</f>
        <v>0</v>
      </c>
      <c r="P8" s="257">
        <f>'SUMMARY OF MEASURES'!AB30</f>
        <v>0</v>
      </c>
      <c r="Q8" s="257">
        <f>'SUMMARY OF MEASURES'!AC30</f>
        <v>0</v>
      </c>
      <c r="R8" s="257">
        <f>'SUMMARY OF MEASURES'!AD30</f>
        <v>0</v>
      </c>
      <c r="S8" s="257">
        <f>'SUMMARY OF MEASURES'!AE30</f>
        <v>0</v>
      </c>
      <c r="T8" s="257">
        <f>'SUMMARY OF MEASURES'!AF30</f>
        <v>0</v>
      </c>
      <c r="U8" s="257">
        <f>'SUMMARY OF MEASURES'!AG30</f>
        <v>0</v>
      </c>
      <c r="V8" s="257">
        <f>'SUMMARY OF MEASURES'!AH30</f>
        <v>0</v>
      </c>
      <c r="W8" s="257">
        <f>'SUMMARY OF MEASURES'!AI30</f>
        <v>0</v>
      </c>
      <c r="X8" s="257">
        <f>'SUMMARY OF MEASURES'!AJ30</f>
        <v>0</v>
      </c>
      <c r="Y8" s="257">
        <f>'SUMMARY OF MEASURES'!AK30</f>
        <v>0</v>
      </c>
      <c r="Z8" s="257">
        <f>'SUMMARY OF MEASURES'!AL30</f>
        <v>0</v>
      </c>
      <c r="AA8" s="257">
        <f>'SUMMARY OF MEASURES'!AM30</f>
        <v>0</v>
      </c>
      <c r="AB8" s="257">
        <f>'SUMMARY OF MEASURES'!AN30</f>
        <v>0</v>
      </c>
      <c r="AC8" s="257">
        <f>'SUMMARY OF MEASURES'!AO30</f>
        <v>0</v>
      </c>
    </row>
    <row r="9" spans="1:29" x14ac:dyDescent="0.3">
      <c r="A9"/>
      <c r="B9" s="255" t="s">
        <v>179</v>
      </c>
      <c r="C9" s="256"/>
      <c r="D9" s="256"/>
      <c r="E9" s="257">
        <f>'SUMMARY OF MEASURES'!Q40</f>
        <v>0</v>
      </c>
      <c r="F9" s="257">
        <f>'SUMMARY OF MEASURES'!R40</f>
        <v>0</v>
      </c>
      <c r="G9" s="257">
        <f>'SUMMARY OF MEASURES'!S40</f>
        <v>0</v>
      </c>
      <c r="H9" s="257">
        <f>'SUMMARY OF MEASURES'!T40</f>
        <v>0</v>
      </c>
      <c r="I9" s="257">
        <f>'SUMMARY OF MEASURES'!U40</f>
        <v>0</v>
      </c>
      <c r="J9" s="257">
        <f>'SUMMARY OF MEASURES'!V40</f>
        <v>0</v>
      </c>
      <c r="K9" s="257">
        <f>'SUMMARY OF MEASURES'!W40</f>
        <v>0</v>
      </c>
      <c r="L9" s="257">
        <f>'SUMMARY OF MEASURES'!X40</f>
        <v>0</v>
      </c>
      <c r="M9" s="257">
        <f>'SUMMARY OF MEASURES'!Y40</f>
        <v>0</v>
      </c>
      <c r="N9" s="257">
        <f>'SUMMARY OF MEASURES'!Z40</f>
        <v>0</v>
      </c>
      <c r="O9" s="257">
        <f>'SUMMARY OF MEASURES'!AA40</f>
        <v>0</v>
      </c>
      <c r="P9" s="257">
        <f>'SUMMARY OF MEASURES'!AB40</f>
        <v>0</v>
      </c>
      <c r="Q9" s="257">
        <f>'SUMMARY OF MEASURES'!AC40</f>
        <v>0</v>
      </c>
      <c r="R9" s="257">
        <f>'SUMMARY OF MEASURES'!AD40</f>
        <v>0</v>
      </c>
      <c r="S9" s="257">
        <f>'SUMMARY OF MEASURES'!AE40</f>
        <v>0</v>
      </c>
      <c r="T9" s="257">
        <f>'SUMMARY OF MEASURES'!AF40</f>
        <v>0</v>
      </c>
      <c r="U9" s="257">
        <f>'SUMMARY OF MEASURES'!AG40</f>
        <v>0</v>
      </c>
      <c r="V9" s="257">
        <f>'SUMMARY OF MEASURES'!AH40</f>
        <v>0</v>
      </c>
      <c r="W9" s="257">
        <f>'SUMMARY OF MEASURES'!AI40</f>
        <v>0</v>
      </c>
      <c r="X9" s="257">
        <f>'SUMMARY OF MEASURES'!AJ40</f>
        <v>0</v>
      </c>
      <c r="Y9" s="257">
        <f>'SUMMARY OF MEASURES'!AK40</f>
        <v>0</v>
      </c>
      <c r="Z9" s="257">
        <f>'SUMMARY OF MEASURES'!AL40</f>
        <v>0</v>
      </c>
      <c r="AA9" s="257">
        <f>'SUMMARY OF MEASURES'!AM40</f>
        <v>0</v>
      </c>
      <c r="AB9" s="257">
        <f>'SUMMARY OF MEASURES'!AN40</f>
        <v>0</v>
      </c>
      <c r="AC9" s="257">
        <f>'SUMMARY OF MEASURES'!AO40</f>
        <v>0</v>
      </c>
    </row>
    <row r="10" spans="1:29" x14ac:dyDescent="0.3">
      <c r="A10"/>
      <c r="B10" s="322" t="s">
        <v>180</v>
      </c>
      <c r="C10" s="323"/>
      <c r="D10" s="323"/>
      <c r="E10" s="257">
        <f>'SUMMARY OF MEASURES'!Q43</f>
        <v>0</v>
      </c>
      <c r="F10" s="257">
        <f>'SUMMARY OF MEASURES'!R43</f>
        <v>0</v>
      </c>
      <c r="G10" s="257">
        <f>'SUMMARY OF MEASURES'!S43</f>
        <v>0</v>
      </c>
      <c r="H10" s="257">
        <f>'SUMMARY OF MEASURES'!T43</f>
        <v>0</v>
      </c>
      <c r="I10" s="257">
        <f>'SUMMARY OF MEASURES'!U43</f>
        <v>0</v>
      </c>
      <c r="J10" s="257">
        <f>'SUMMARY OF MEASURES'!V43</f>
        <v>0</v>
      </c>
      <c r="K10" s="257">
        <f>'SUMMARY OF MEASURES'!W43</f>
        <v>0</v>
      </c>
      <c r="L10" s="257">
        <f>'SUMMARY OF MEASURES'!X43</f>
        <v>0</v>
      </c>
      <c r="M10" s="257">
        <f>'SUMMARY OF MEASURES'!Y43</f>
        <v>0</v>
      </c>
      <c r="N10" s="257">
        <f>'SUMMARY OF MEASURES'!Z43</f>
        <v>0</v>
      </c>
      <c r="O10" s="257">
        <f>'SUMMARY OF MEASURES'!AA43</f>
        <v>0</v>
      </c>
      <c r="P10" s="257">
        <f>'SUMMARY OF MEASURES'!AB43</f>
        <v>0</v>
      </c>
      <c r="Q10" s="257">
        <f>'SUMMARY OF MEASURES'!AC43</f>
        <v>0</v>
      </c>
      <c r="R10" s="257">
        <f>'SUMMARY OF MEASURES'!AD43</f>
        <v>0</v>
      </c>
      <c r="S10" s="257">
        <f>'SUMMARY OF MEASURES'!AE43</f>
        <v>0</v>
      </c>
      <c r="T10" s="257">
        <f>'SUMMARY OF MEASURES'!AF43</f>
        <v>0</v>
      </c>
      <c r="U10" s="257">
        <f>'SUMMARY OF MEASURES'!AG43</f>
        <v>0</v>
      </c>
      <c r="V10" s="257">
        <f>'SUMMARY OF MEASURES'!AH43</f>
        <v>0</v>
      </c>
      <c r="W10" s="257">
        <f>'SUMMARY OF MEASURES'!AI43</f>
        <v>0</v>
      </c>
      <c r="X10" s="257">
        <f>'SUMMARY OF MEASURES'!AJ43</f>
        <v>0</v>
      </c>
      <c r="Y10" s="257">
        <f>'SUMMARY OF MEASURES'!AK43</f>
        <v>0</v>
      </c>
      <c r="Z10" s="257">
        <f>'SUMMARY OF MEASURES'!AL43</f>
        <v>0</v>
      </c>
      <c r="AA10" s="257">
        <f>'SUMMARY OF MEASURES'!AM43</f>
        <v>0</v>
      </c>
      <c r="AB10" s="257">
        <f>'SUMMARY OF MEASURES'!AN43</f>
        <v>0</v>
      </c>
      <c r="AC10" s="257">
        <f>'SUMMARY OF MEASURES'!AO43</f>
        <v>0</v>
      </c>
    </row>
    <row r="11" spans="1:29" x14ac:dyDescent="0.3">
      <c r="A11"/>
      <c r="B11" s="322" t="s">
        <v>181</v>
      </c>
      <c r="C11" s="323"/>
      <c r="D11" s="323"/>
      <c r="E11" s="258">
        <f>INPUTS!C25</f>
        <v>0</v>
      </c>
      <c r="F11" s="258">
        <f>E11*(1+INPUTS!$C$29)</f>
        <v>0</v>
      </c>
      <c r="G11" s="258">
        <f>F11*(1+INPUTS!$C$29)</f>
        <v>0</v>
      </c>
      <c r="H11" s="258">
        <f>G11*(1+INPUTS!$C$29)</f>
        <v>0</v>
      </c>
      <c r="I11" s="258">
        <f>H11*(1+INPUTS!$C$29)</f>
        <v>0</v>
      </c>
      <c r="J11" s="258">
        <f>I11*(1+INPUTS!$C$29)</f>
        <v>0</v>
      </c>
      <c r="K11" s="258">
        <f>J11*(1+INPUTS!$C$29)</f>
        <v>0</v>
      </c>
      <c r="L11" s="258">
        <f>K11*(1+INPUTS!$C$29)</f>
        <v>0</v>
      </c>
      <c r="M11" s="258">
        <f>L11*(1+INPUTS!$C$29)</f>
        <v>0</v>
      </c>
      <c r="N11" s="258">
        <f>M11*(1+INPUTS!$C$29)</f>
        <v>0</v>
      </c>
      <c r="O11" s="258">
        <f>N11*(1+INPUTS!$C$29)</f>
        <v>0</v>
      </c>
      <c r="P11" s="258">
        <f>O11*(1+INPUTS!$C$29)</f>
        <v>0</v>
      </c>
      <c r="Q11" s="258">
        <f>P11*(1+INPUTS!$C$29)</f>
        <v>0</v>
      </c>
      <c r="R11" s="258">
        <f>Q11*(1+INPUTS!$C$29)</f>
        <v>0</v>
      </c>
      <c r="S11" s="258">
        <f>R11*(1+INPUTS!$C$29)</f>
        <v>0</v>
      </c>
      <c r="T11" s="258">
        <f>S11*(1+INPUTS!$C$29)</f>
        <v>0</v>
      </c>
      <c r="U11" s="258">
        <f>T11*(1+INPUTS!$C$29)</f>
        <v>0</v>
      </c>
      <c r="V11" s="258">
        <f>U11*(1+INPUTS!$C$29)</f>
        <v>0</v>
      </c>
      <c r="W11" s="258">
        <f>V11*(1+INPUTS!$C$29)</f>
        <v>0</v>
      </c>
      <c r="X11" s="258">
        <f>W11*(1+INPUTS!$C$29)</f>
        <v>0</v>
      </c>
      <c r="Y11" s="258">
        <f>X11*(1+INPUTS!$C$29)</f>
        <v>0</v>
      </c>
      <c r="Z11" s="258">
        <f>Y11*(1+INPUTS!$C$29)</f>
        <v>0</v>
      </c>
      <c r="AA11" s="258">
        <f>Z11*(1+INPUTS!$C$29)</f>
        <v>0</v>
      </c>
      <c r="AB11" s="258">
        <f>AA11*(1+INPUTS!$C$29)</f>
        <v>0</v>
      </c>
      <c r="AC11" s="258">
        <f>AB11*(1+INPUTS!$C$29)</f>
        <v>0</v>
      </c>
    </row>
    <row r="12" spans="1:29" x14ac:dyDescent="0.3">
      <c r="A12"/>
      <c r="B12" s="255" t="s">
        <v>182</v>
      </c>
      <c r="C12" s="256"/>
      <c r="D12" s="256"/>
      <c r="E12" s="258">
        <f>INPUTS!C26</f>
        <v>0</v>
      </c>
      <c r="F12" s="258">
        <f>E12*(1+INPUTS!$C$29)</f>
        <v>0</v>
      </c>
      <c r="G12" s="258">
        <f>F12*(1+INPUTS!$C$29)</f>
        <v>0</v>
      </c>
      <c r="H12" s="258">
        <f>G12*(1+INPUTS!$C$29)</f>
        <v>0</v>
      </c>
      <c r="I12" s="258">
        <f>H12*(1+INPUTS!$C$29)</f>
        <v>0</v>
      </c>
      <c r="J12" s="258">
        <f>I12*(1+INPUTS!$C$29)</f>
        <v>0</v>
      </c>
      <c r="K12" s="258">
        <f>J12*(1+INPUTS!$C$29)</f>
        <v>0</v>
      </c>
      <c r="L12" s="258">
        <f>K12*(1+INPUTS!$C$29)</f>
        <v>0</v>
      </c>
      <c r="M12" s="258">
        <f>L12*(1+INPUTS!$C$29)</f>
        <v>0</v>
      </c>
      <c r="N12" s="258">
        <f>M12*(1+INPUTS!$C$29)</f>
        <v>0</v>
      </c>
      <c r="O12" s="258">
        <f>N12*(1+INPUTS!$C$29)</f>
        <v>0</v>
      </c>
      <c r="P12" s="258">
        <f>O12*(1+INPUTS!$C$29)</f>
        <v>0</v>
      </c>
      <c r="Q12" s="258">
        <f>P12*(1+INPUTS!$C$29)</f>
        <v>0</v>
      </c>
      <c r="R12" s="258">
        <f>Q12*(1+INPUTS!$C$29)</f>
        <v>0</v>
      </c>
      <c r="S12" s="258">
        <f>R12*(1+INPUTS!$C$29)</f>
        <v>0</v>
      </c>
      <c r="T12" s="258">
        <f>S12*(1+INPUTS!$C$29)</f>
        <v>0</v>
      </c>
      <c r="U12" s="258">
        <f>T12*(1+INPUTS!$C$29)</f>
        <v>0</v>
      </c>
      <c r="V12" s="258">
        <f>U12*(1+INPUTS!$C$29)</f>
        <v>0</v>
      </c>
      <c r="W12" s="258">
        <f>V12*(1+INPUTS!$C$29)</f>
        <v>0</v>
      </c>
      <c r="X12" s="258">
        <f>W12*(1+INPUTS!$C$29)</f>
        <v>0</v>
      </c>
      <c r="Y12" s="258">
        <f>X12*(1+INPUTS!$C$29)</f>
        <v>0</v>
      </c>
      <c r="Z12" s="258">
        <f>Y12*(1+INPUTS!$C$29)</f>
        <v>0</v>
      </c>
      <c r="AA12" s="258">
        <f>Z12*(1+INPUTS!$C$29)</f>
        <v>0</v>
      </c>
      <c r="AB12" s="258">
        <f>AA12*(1+INPUTS!$C$29)</f>
        <v>0</v>
      </c>
      <c r="AC12" s="258">
        <f>AB12*(1+INPUTS!$C$29)</f>
        <v>0</v>
      </c>
    </row>
    <row r="13" spans="1:29" x14ac:dyDescent="0.3">
      <c r="A13"/>
      <c r="B13" s="255" t="s">
        <v>183</v>
      </c>
      <c r="C13" s="256"/>
      <c r="D13" s="256"/>
      <c r="E13" s="258">
        <f>INPUTS!C27</f>
        <v>0</v>
      </c>
      <c r="F13" s="258">
        <f>E13*(1+INPUTS!$C$29)</f>
        <v>0</v>
      </c>
      <c r="G13" s="258">
        <f>F13*(1+INPUTS!$C$29)</f>
        <v>0</v>
      </c>
      <c r="H13" s="258">
        <f>G13*(1+INPUTS!$C$29)</f>
        <v>0</v>
      </c>
      <c r="I13" s="258">
        <f>H13*(1+INPUTS!$C$29)</f>
        <v>0</v>
      </c>
      <c r="J13" s="258">
        <f>I13*(1+INPUTS!$C$29)</f>
        <v>0</v>
      </c>
      <c r="K13" s="258">
        <f>J13*(1+INPUTS!$C$29)</f>
        <v>0</v>
      </c>
      <c r="L13" s="258">
        <f>K13*(1+INPUTS!$C$29)</f>
        <v>0</v>
      </c>
      <c r="M13" s="258">
        <f>L13*(1+INPUTS!$C$29)</f>
        <v>0</v>
      </c>
      <c r="N13" s="258">
        <f>M13*(1+INPUTS!$C$29)</f>
        <v>0</v>
      </c>
      <c r="O13" s="258">
        <f>N13*(1+INPUTS!$C$29)</f>
        <v>0</v>
      </c>
      <c r="P13" s="258">
        <f>O13*(1+INPUTS!$C$29)</f>
        <v>0</v>
      </c>
      <c r="Q13" s="258">
        <f>P13*(1+INPUTS!$C$29)</f>
        <v>0</v>
      </c>
      <c r="R13" s="258">
        <f>Q13*(1+INPUTS!$C$29)</f>
        <v>0</v>
      </c>
      <c r="S13" s="258">
        <f>R13*(1+INPUTS!$C$29)</f>
        <v>0</v>
      </c>
      <c r="T13" s="258">
        <f>S13*(1+INPUTS!$C$29)</f>
        <v>0</v>
      </c>
      <c r="U13" s="258">
        <f>T13*(1+INPUTS!$C$29)</f>
        <v>0</v>
      </c>
      <c r="V13" s="258">
        <f>U13*(1+INPUTS!$C$29)</f>
        <v>0</v>
      </c>
      <c r="W13" s="258">
        <f>V13*(1+INPUTS!$C$29)</f>
        <v>0</v>
      </c>
      <c r="X13" s="258">
        <f>W13*(1+INPUTS!$C$29)</f>
        <v>0</v>
      </c>
      <c r="Y13" s="258">
        <f>X13*(1+INPUTS!$C$29)</f>
        <v>0</v>
      </c>
      <c r="Z13" s="258">
        <f>Y13*(1+INPUTS!$C$29)</f>
        <v>0</v>
      </c>
      <c r="AA13" s="258">
        <f>Z13*(1+INPUTS!$C$29)</f>
        <v>0</v>
      </c>
      <c r="AB13" s="258">
        <f>AA13*(1+INPUTS!$C$29)</f>
        <v>0</v>
      </c>
      <c r="AC13" s="258">
        <f>AB13*(1+INPUTS!$C$29)</f>
        <v>0</v>
      </c>
    </row>
    <row r="14" spans="1:29" x14ac:dyDescent="0.3">
      <c r="A14"/>
      <c r="B14" s="255" t="s">
        <v>184</v>
      </c>
      <c r="C14" s="256"/>
      <c r="D14" s="256"/>
      <c r="E14" s="258">
        <f>INPUTS!C28</f>
        <v>0</v>
      </c>
      <c r="F14" s="258">
        <f>E14*(1+INPUTS!$C$29)</f>
        <v>0</v>
      </c>
      <c r="G14" s="258">
        <f>F14*(1+INPUTS!$C$29)</f>
        <v>0</v>
      </c>
      <c r="H14" s="258">
        <f>G14*(1+INPUTS!$C$29)</f>
        <v>0</v>
      </c>
      <c r="I14" s="258">
        <f>H14*(1+INPUTS!$C$29)</f>
        <v>0</v>
      </c>
      <c r="J14" s="258">
        <f>I14*(1+INPUTS!$C$29)</f>
        <v>0</v>
      </c>
      <c r="K14" s="258">
        <f>J14*(1+INPUTS!$C$29)</f>
        <v>0</v>
      </c>
      <c r="L14" s="258">
        <f>K14*(1+INPUTS!$C$29)</f>
        <v>0</v>
      </c>
      <c r="M14" s="258">
        <f>L14*(1+INPUTS!$C$29)</f>
        <v>0</v>
      </c>
      <c r="N14" s="258">
        <f>M14*(1+INPUTS!$C$29)</f>
        <v>0</v>
      </c>
      <c r="O14" s="258">
        <f>N14*(1+INPUTS!$C$29)</f>
        <v>0</v>
      </c>
      <c r="P14" s="258">
        <f>O14*(1+INPUTS!$C$29)</f>
        <v>0</v>
      </c>
      <c r="Q14" s="258">
        <f>P14*(1+INPUTS!$C$29)</f>
        <v>0</v>
      </c>
      <c r="R14" s="258">
        <f>Q14*(1+INPUTS!$C$29)</f>
        <v>0</v>
      </c>
      <c r="S14" s="258">
        <f>R14*(1+INPUTS!$C$29)</f>
        <v>0</v>
      </c>
      <c r="T14" s="258">
        <f>S14*(1+INPUTS!$C$29)</f>
        <v>0</v>
      </c>
      <c r="U14" s="258">
        <f>T14*(1+INPUTS!$C$29)</f>
        <v>0</v>
      </c>
      <c r="V14" s="258">
        <f>U14*(1+INPUTS!$C$29)</f>
        <v>0</v>
      </c>
      <c r="W14" s="258">
        <f>V14*(1+INPUTS!$C$29)</f>
        <v>0</v>
      </c>
      <c r="X14" s="258">
        <f>W14*(1+INPUTS!$C$29)</f>
        <v>0</v>
      </c>
      <c r="Y14" s="258">
        <f>X14*(1+INPUTS!$C$29)</f>
        <v>0</v>
      </c>
      <c r="Z14" s="258">
        <f>Y14*(1+INPUTS!$C$29)</f>
        <v>0</v>
      </c>
      <c r="AA14" s="258">
        <f>Z14*(1+INPUTS!$C$29)</f>
        <v>0</v>
      </c>
      <c r="AB14" s="258">
        <f>AA14*(1+INPUTS!$C$29)</f>
        <v>0</v>
      </c>
      <c r="AC14" s="258">
        <f>AB14*(1+INPUTS!$C$29)</f>
        <v>0</v>
      </c>
    </row>
    <row r="15" spans="1:29" x14ac:dyDescent="0.3">
      <c r="A15"/>
      <c r="B15" s="255" t="s">
        <v>185</v>
      </c>
      <c r="C15" s="256"/>
      <c r="D15" s="256"/>
      <c r="E15" s="258">
        <f>INPUTS!C30</f>
        <v>4.4999999999999998E-2</v>
      </c>
      <c r="F15" s="258">
        <f>E15*(1+INPUTS!$C$29)</f>
        <v>4.6345499999999998E-2</v>
      </c>
      <c r="G15" s="258">
        <f>F15*(1+INPUTS!$C$29)</f>
        <v>4.7731230450000002E-2</v>
      </c>
      <c r="H15" s="258">
        <f>G15*(1+INPUTS!$C$29)</f>
        <v>4.9158394240455004E-2</v>
      </c>
      <c r="I15" s="258">
        <f>H15*(1+INPUTS!$C$29)</f>
        <v>5.0628230228244614E-2</v>
      </c>
      <c r="J15" s="258">
        <f>I15*(1+INPUTS!$C$29)</f>
        <v>5.2142014312069128E-2</v>
      </c>
      <c r="K15" s="258">
        <f>J15*(1+INPUTS!$C$29)</f>
        <v>5.3701060539999998E-2</v>
      </c>
      <c r="L15" s="258">
        <f>K15*(1+INPUTS!$C$29)</f>
        <v>5.5306722250145997E-2</v>
      </c>
      <c r="M15" s="258">
        <f>L15*(1+INPUTS!$C$29)</f>
        <v>5.6960393245425366E-2</v>
      </c>
      <c r="N15" s="258">
        <f>M15*(1+INPUTS!$C$29)</f>
        <v>5.8663509003463586E-2</v>
      </c>
      <c r="O15" s="258">
        <f>N15*(1+INPUTS!$C$29)</f>
        <v>6.0417547922667153E-2</v>
      </c>
      <c r="P15" s="258">
        <f>O15*(1+INPUTS!$C$29)</f>
        <v>6.2224032605554903E-2</v>
      </c>
      <c r="Q15" s="258">
        <f>P15*(1+INPUTS!$C$29)</f>
        <v>6.4084531180460994E-2</v>
      </c>
      <c r="R15" s="258">
        <f>Q15*(1+INPUTS!$C$29)</f>
        <v>6.6000658662756784E-2</v>
      </c>
      <c r="S15" s="258">
        <f>R15*(1+INPUTS!$C$29)</f>
        <v>6.7974078356773215E-2</v>
      </c>
      <c r="T15" s="258">
        <f>S15*(1+INPUTS!$C$29)</f>
        <v>7.000650329964074E-2</v>
      </c>
      <c r="U15" s="258">
        <f>T15*(1+INPUTS!$C$29)</f>
        <v>7.2099697748299996E-2</v>
      </c>
      <c r="V15" s="258">
        <f>U15*(1+INPUTS!$C$29)</f>
        <v>7.4255478710974168E-2</v>
      </c>
      <c r="W15" s="258">
        <f>V15*(1+INPUTS!$C$29)</f>
        <v>7.6475717524432302E-2</v>
      </c>
      <c r="X15" s="258">
        <f>W15*(1+INPUTS!$C$29)</f>
        <v>7.8762341478412837E-2</v>
      </c>
      <c r="Y15" s="258">
        <f>X15*(1+INPUTS!$C$29)</f>
        <v>8.1117335488617381E-2</v>
      </c>
      <c r="Z15" s="258">
        <f>Y15*(1+INPUTS!$C$29)</f>
        <v>8.3542743819727039E-2</v>
      </c>
      <c r="AA15" s="258">
        <f>Z15*(1+INPUTS!$C$29)</f>
        <v>8.6040671859936885E-2</v>
      </c>
      <c r="AB15" s="258">
        <f>AA15*(1+INPUTS!$C$29)</f>
        <v>8.8613287948549002E-2</v>
      </c>
      <c r="AC15" s="258">
        <f>AB15*(1+INPUTS!$C$29)</f>
        <v>9.1262825258210625E-2</v>
      </c>
    </row>
    <row r="16" spans="1:29" x14ac:dyDescent="0.3">
      <c r="A16"/>
      <c r="B16" s="324" t="s">
        <v>186</v>
      </c>
      <c r="C16" s="325"/>
      <c r="D16" s="325"/>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60"/>
    </row>
    <row r="17" spans="1:29" x14ac:dyDescent="0.3">
      <c r="A17"/>
      <c r="B17" s="326" t="s">
        <v>204</v>
      </c>
      <c r="C17" s="327"/>
      <c r="D17" s="327"/>
      <c r="E17" s="263">
        <f>E10*E11</f>
        <v>0</v>
      </c>
      <c r="F17" s="263">
        <f>F10*F11</f>
        <v>0</v>
      </c>
      <c r="G17" s="263">
        <f t="shared" ref="G17:S17" si="1">G10*G11</f>
        <v>0</v>
      </c>
      <c r="H17" s="263">
        <f t="shared" si="1"/>
        <v>0</v>
      </c>
      <c r="I17" s="263">
        <f t="shared" si="1"/>
        <v>0</v>
      </c>
      <c r="J17" s="263">
        <f t="shared" si="1"/>
        <v>0</v>
      </c>
      <c r="K17" s="263">
        <f t="shared" si="1"/>
        <v>0</v>
      </c>
      <c r="L17" s="263">
        <f t="shared" si="1"/>
        <v>0</v>
      </c>
      <c r="M17" s="263">
        <f t="shared" si="1"/>
        <v>0</v>
      </c>
      <c r="N17" s="263">
        <f t="shared" si="1"/>
        <v>0</v>
      </c>
      <c r="O17" s="263">
        <f t="shared" si="1"/>
        <v>0</v>
      </c>
      <c r="P17" s="263">
        <f t="shared" si="1"/>
        <v>0</v>
      </c>
      <c r="Q17" s="263">
        <f t="shared" si="1"/>
        <v>0</v>
      </c>
      <c r="R17" s="263">
        <f t="shared" si="1"/>
        <v>0</v>
      </c>
      <c r="S17" s="263">
        <f t="shared" si="1"/>
        <v>0</v>
      </c>
      <c r="T17" s="265">
        <f t="shared" ref="T17:X17" si="2">T10*T11</f>
        <v>0</v>
      </c>
      <c r="U17" s="265">
        <f t="shared" si="2"/>
        <v>0</v>
      </c>
      <c r="V17" s="265">
        <f t="shared" si="2"/>
        <v>0</v>
      </c>
      <c r="W17" s="265">
        <f t="shared" si="2"/>
        <v>0</v>
      </c>
      <c r="X17" s="265">
        <f t="shared" si="2"/>
        <v>0</v>
      </c>
      <c r="Y17" s="263"/>
      <c r="Z17" s="263"/>
      <c r="AA17" s="263"/>
      <c r="AB17" s="263"/>
      <c r="AC17" s="263"/>
    </row>
    <row r="18" spans="1:29" x14ac:dyDescent="0.3">
      <c r="A18"/>
      <c r="B18" s="326" t="s">
        <v>205</v>
      </c>
      <c r="C18" s="327"/>
      <c r="D18" s="327"/>
      <c r="E18" s="263">
        <f>E10*INPUTS!$C$48</f>
        <v>0</v>
      </c>
      <c r="F18" s="263">
        <f>F10*INPUTS!$C$48</f>
        <v>0</v>
      </c>
      <c r="G18" s="263">
        <f>G10*INPUTS!$C$48</f>
        <v>0</v>
      </c>
      <c r="H18" s="263">
        <f>H10*INPUTS!$C$48</f>
        <v>0</v>
      </c>
      <c r="I18" s="263">
        <f>I10*INPUTS!$C$48</f>
        <v>0</v>
      </c>
      <c r="J18" s="263">
        <f>J10*INPUTS!$C$48</f>
        <v>0</v>
      </c>
      <c r="K18" s="263">
        <f>K10*INPUTS!$C$48</f>
        <v>0</v>
      </c>
      <c r="L18" s="263">
        <f>L10*INPUTS!$C$48</f>
        <v>0</v>
      </c>
      <c r="M18" s="263">
        <f>M10*INPUTS!$C$48</f>
        <v>0</v>
      </c>
      <c r="N18" s="263">
        <f>N10*INPUTS!$C$48</f>
        <v>0</v>
      </c>
      <c r="O18" s="263">
        <f>O10*INPUTS!$C$48</f>
        <v>0</v>
      </c>
      <c r="P18" s="263">
        <f>P10*INPUTS!$C$48</f>
        <v>0</v>
      </c>
      <c r="Q18" s="263">
        <f>Q10*INPUTS!$C$48</f>
        <v>0</v>
      </c>
      <c r="R18" s="263">
        <f>R10*INPUTS!$C$48</f>
        <v>0</v>
      </c>
      <c r="S18" s="263">
        <f>S10*INPUTS!$C$48</f>
        <v>0</v>
      </c>
      <c r="T18" s="265">
        <f>T10*INPUTS!$C$48</f>
        <v>0</v>
      </c>
      <c r="U18" s="265">
        <f>U10*INPUTS!$C$48</f>
        <v>0</v>
      </c>
      <c r="V18" s="265">
        <f>V10*INPUTS!$C$48</f>
        <v>0</v>
      </c>
      <c r="W18" s="265">
        <f>W10*INPUTS!$C$48</f>
        <v>0</v>
      </c>
      <c r="X18" s="265">
        <f>X10*INPUTS!$C$48</f>
        <v>0</v>
      </c>
      <c r="Y18" s="263"/>
      <c r="Z18" s="263"/>
      <c r="AA18" s="263"/>
      <c r="AB18" s="263"/>
      <c r="AC18" s="263"/>
    </row>
    <row r="19" spans="1:29" x14ac:dyDescent="0.3">
      <c r="A19"/>
      <c r="B19" s="264" t="s">
        <v>188</v>
      </c>
      <c r="C19" s="37"/>
      <c r="D19" s="37"/>
      <c r="E19" s="265">
        <f>(E7*12*E12)+(E6*E11)+(E8*E13)+(E9*E14)</f>
        <v>0</v>
      </c>
      <c r="F19" s="265">
        <f t="shared" ref="F19:AC19" si="3">(F7*12*F12)+(F6*F11)+(F8*F13)+(F9*F14)</f>
        <v>0</v>
      </c>
      <c r="G19" s="265">
        <f t="shared" si="3"/>
        <v>0</v>
      </c>
      <c r="H19" s="265">
        <f t="shared" si="3"/>
        <v>0</v>
      </c>
      <c r="I19" s="265">
        <f t="shared" si="3"/>
        <v>0</v>
      </c>
      <c r="J19" s="265">
        <f t="shared" si="3"/>
        <v>0</v>
      </c>
      <c r="K19" s="265">
        <f t="shared" si="3"/>
        <v>0</v>
      </c>
      <c r="L19" s="265">
        <f t="shared" si="3"/>
        <v>0</v>
      </c>
      <c r="M19" s="265">
        <f t="shared" si="3"/>
        <v>0</v>
      </c>
      <c r="N19" s="265">
        <f t="shared" si="3"/>
        <v>0</v>
      </c>
      <c r="O19" s="265">
        <f t="shared" si="3"/>
        <v>0</v>
      </c>
      <c r="P19" s="265">
        <f t="shared" si="3"/>
        <v>0</v>
      </c>
      <c r="Q19" s="265">
        <f t="shared" si="3"/>
        <v>0</v>
      </c>
      <c r="R19" s="265">
        <f t="shared" si="3"/>
        <v>0</v>
      </c>
      <c r="S19" s="265">
        <f t="shared" si="3"/>
        <v>0</v>
      </c>
      <c r="T19" s="265">
        <f t="shared" si="3"/>
        <v>0</v>
      </c>
      <c r="U19" s="265">
        <f t="shared" si="3"/>
        <v>0</v>
      </c>
      <c r="V19" s="265">
        <f t="shared" si="3"/>
        <v>0</v>
      </c>
      <c r="W19" s="265">
        <f t="shared" si="3"/>
        <v>0</v>
      </c>
      <c r="X19" s="265">
        <f t="shared" si="3"/>
        <v>0</v>
      </c>
      <c r="Y19" s="265">
        <f t="shared" si="3"/>
        <v>0</v>
      </c>
      <c r="Z19" s="265">
        <f t="shared" si="3"/>
        <v>0</v>
      </c>
      <c r="AA19" s="265">
        <f t="shared" si="3"/>
        <v>0</v>
      </c>
      <c r="AB19" s="265">
        <f t="shared" si="3"/>
        <v>0</v>
      </c>
      <c r="AC19" s="265">
        <f t="shared" si="3"/>
        <v>0</v>
      </c>
    </row>
    <row r="20" spans="1:29" x14ac:dyDescent="0.3">
      <c r="A20"/>
      <c r="B20" s="326" t="s">
        <v>189</v>
      </c>
      <c r="C20" s="327"/>
      <c r="D20" s="327"/>
      <c r="E20" s="263">
        <f>SUM('TAX BENEFITS'!D11:I11)</f>
        <v>0</v>
      </c>
      <c r="F20" s="263"/>
      <c r="G20" s="263"/>
      <c r="H20" s="263"/>
      <c r="I20" s="263"/>
      <c r="J20" s="263"/>
      <c r="K20" s="263"/>
      <c r="L20" s="263"/>
      <c r="M20" s="263"/>
      <c r="N20" s="263"/>
      <c r="O20" s="263"/>
      <c r="P20" s="263"/>
      <c r="Q20" s="263"/>
      <c r="R20" s="263"/>
      <c r="S20" s="263"/>
      <c r="T20" s="263"/>
      <c r="U20" s="263"/>
      <c r="V20" s="263"/>
      <c r="W20" s="263"/>
      <c r="X20" s="263"/>
      <c r="Y20" s="266"/>
      <c r="Z20" s="263"/>
      <c r="AA20" s="263"/>
      <c r="AB20" s="263"/>
      <c r="AC20" s="277"/>
    </row>
    <row r="21" spans="1:29" x14ac:dyDescent="0.3">
      <c r="A21"/>
      <c r="B21" s="261" t="s">
        <v>190</v>
      </c>
      <c r="C21" s="262"/>
      <c r="D21" s="262"/>
      <c r="E21" s="263">
        <f>'TAX BENEFITS'!C4</f>
        <v>0</v>
      </c>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77"/>
    </row>
    <row r="22" spans="1:29" x14ac:dyDescent="0.3">
      <c r="A22"/>
      <c r="B22" s="326"/>
      <c r="C22" s="327"/>
      <c r="D22" s="327"/>
      <c r="E22" s="267"/>
      <c r="F22" s="267"/>
      <c r="G22" s="267"/>
      <c r="H22" s="267"/>
      <c r="I22" s="267"/>
      <c r="J22" s="267"/>
      <c r="K22" s="267"/>
      <c r="L22" s="267"/>
      <c r="M22" s="267"/>
      <c r="N22" s="267"/>
      <c r="O22" s="267"/>
      <c r="P22" s="267"/>
      <c r="Q22" s="267"/>
      <c r="R22" s="267"/>
      <c r="S22" s="267"/>
      <c r="T22" s="267"/>
      <c r="U22" s="267"/>
      <c r="V22" s="267"/>
      <c r="W22" s="267" t="s">
        <v>191</v>
      </c>
      <c r="X22" s="267"/>
      <c r="Y22" s="267"/>
      <c r="Z22" s="267"/>
      <c r="AA22" s="267"/>
      <c r="AB22" s="267"/>
      <c r="AC22" s="278"/>
    </row>
    <row r="23" spans="1:29" x14ac:dyDescent="0.3">
      <c r="A23"/>
      <c r="B23" s="331" t="s">
        <v>192</v>
      </c>
      <c r="C23" s="332"/>
      <c r="D23" s="332"/>
      <c r="E23" s="263">
        <f>SUM(E17:E21)</f>
        <v>0</v>
      </c>
      <c r="F23" s="263">
        <f>SUM(F17:F21)</f>
        <v>0</v>
      </c>
      <c r="G23" s="263">
        <f t="shared" ref="G23:AC23" si="4">SUM(G17:G21)</f>
        <v>0</v>
      </c>
      <c r="H23" s="263">
        <f t="shared" si="4"/>
        <v>0</v>
      </c>
      <c r="I23" s="263">
        <f t="shared" si="4"/>
        <v>0</v>
      </c>
      <c r="J23" s="263">
        <f t="shared" si="4"/>
        <v>0</v>
      </c>
      <c r="K23" s="263">
        <f t="shared" si="4"/>
        <v>0</v>
      </c>
      <c r="L23" s="263">
        <f t="shared" si="4"/>
        <v>0</v>
      </c>
      <c r="M23" s="263">
        <f t="shared" si="4"/>
        <v>0</v>
      </c>
      <c r="N23" s="263">
        <f t="shared" si="4"/>
        <v>0</v>
      </c>
      <c r="O23" s="263">
        <f t="shared" si="4"/>
        <v>0</v>
      </c>
      <c r="P23" s="263">
        <f t="shared" si="4"/>
        <v>0</v>
      </c>
      <c r="Q23" s="263">
        <f t="shared" si="4"/>
        <v>0</v>
      </c>
      <c r="R23" s="263">
        <f t="shared" si="4"/>
        <v>0</v>
      </c>
      <c r="S23" s="263">
        <f t="shared" si="4"/>
        <v>0</v>
      </c>
      <c r="T23" s="263">
        <f t="shared" si="4"/>
        <v>0</v>
      </c>
      <c r="U23" s="263">
        <f t="shared" si="4"/>
        <v>0</v>
      </c>
      <c r="V23" s="263">
        <f t="shared" si="4"/>
        <v>0</v>
      </c>
      <c r="W23" s="263">
        <f t="shared" si="4"/>
        <v>0</v>
      </c>
      <c r="X23" s="263">
        <f t="shared" si="4"/>
        <v>0</v>
      </c>
      <c r="Y23" s="263">
        <f t="shared" si="4"/>
        <v>0</v>
      </c>
      <c r="Z23" s="263">
        <f t="shared" si="4"/>
        <v>0</v>
      </c>
      <c r="AA23" s="263">
        <f t="shared" si="4"/>
        <v>0</v>
      </c>
      <c r="AB23" s="263">
        <f t="shared" si="4"/>
        <v>0</v>
      </c>
      <c r="AC23" s="263">
        <f t="shared" si="4"/>
        <v>0</v>
      </c>
    </row>
    <row r="24" spans="1:29" x14ac:dyDescent="0.3">
      <c r="A24"/>
      <c r="B24" s="261"/>
      <c r="C24" s="262"/>
      <c r="D24" s="262"/>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79"/>
    </row>
    <row r="25" spans="1:29" x14ac:dyDescent="0.3">
      <c r="A25"/>
      <c r="B25" s="333" t="s">
        <v>193</v>
      </c>
      <c r="C25" s="334"/>
      <c r="D25" s="334"/>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60"/>
    </row>
    <row r="26" spans="1:29" x14ac:dyDescent="0.3">
      <c r="A26"/>
      <c r="B26" s="335" t="s">
        <v>194</v>
      </c>
      <c r="C26" s="336"/>
      <c r="D26" s="336"/>
      <c r="E26" s="269">
        <f>IF(E4&lt;=INPUTS!$C$82,PMT(INPUTS!$C$83/2,INPUTS!$C$82*2,INPUTS!$C$78)*2,0)</f>
        <v>0</v>
      </c>
      <c r="F26" s="269">
        <f>IF(F4&lt;=INPUTS!$C$82,PMT(INPUTS!$C$83/2,INPUTS!$C$82*2,INPUTS!$C$78)*2,0)</f>
        <v>0</v>
      </c>
      <c r="G26" s="269">
        <f>IF(G4&lt;=INPUTS!$C$82,PMT(INPUTS!$C$83/2,INPUTS!$C$82*2,INPUTS!$C$78)*2,0)</f>
        <v>0</v>
      </c>
      <c r="H26" s="269">
        <f>IF(H4&lt;=INPUTS!$C$82,PMT(INPUTS!$C$83/2,INPUTS!$C$82*2,INPUTS!$C$78)*2,0)</f>
        <v>0</v>
      </c>
      <c r="I26" s="269">
        <f>IF(I4&lt;=INPUTS!$C$82,PMT(INPUTS!$C$83/2,INPUTS!$C$82*2,INPUTS!$C$78)*2,0)</f>
        <v>0</v>
      </c>
      <c r="J26" s="269">
        <f>IF(J4&lt;=INPUTS!$C$82,PMT(INPUTS!$C$83/2,INPUTS!$C$82*2,INPUTS!$C$78)*2,0)</f>
        <v>0</v>
      </c>
      <c r="K26" s="269">
        <f>IF(K4&lt;=INPUTS!$C$82,PMT(INPUTS!$C$83/2,INPUTS!$C$82*2,INPUTS!$C$78)*2,0)</f>
        <v>0</v>
      </c>
      <c r="L26" s="269">
        <f>IF(L4&lt;=INPUTS!$C$82,PMT(INPUTS!$C$83/2,INPUTS!$C$82*2,INPUTS!$C$78)*2,0)</f>
        <v>0</v>
      </c>
      <c r="M26" s="269">
        <f>IF(M4&lt;=INPUTS!$C$82,PMT(INPUTS!$C$83/2,INPUTS!$C$82*2,INPUTS!$C$78)*2,0)</f>
        <v>0</v>
      </c>
      <c r="N26" s="269">
        <f>IF(N4&lt;=INPUTS!$C$82,PMT(INPUTS!$C$83/2,INPUTS!$C$82*2,INPUTS!$C$78)*2,0)</f>
        <v>0</v>
      </c>
      <c r="O26" s="269">
        <f>IF(O4&lt;=INPUTS!$C$82,PMT(INPUTS!$C$83/2,INPUTS!$C$82*2,INPUTS!$C$78)*2,0)</f>
        <v>0</v>
      </c>
      <c r="P26" s="269">
        <f>IF(P4&lt;=INPUTS!$C$82,PMT(INPUTS!$C$83/2,INPUTS!$C$82*2,INPUTS!$C$78)*2,0)</f>
        <v>0</v>
      </c>
      <c r="Q26" s="269">
        <f>IF(Q4&lt;=INPUTS!$C$82,PMT(INPUTS!$C$83/2,INPUTS!$C$82*2,INPUTS!$C$78)*2,0)</f>
        <v>0</v>
      </c>
      <c r="R26" s="269">
        <f>IF(R4&lt;=INPUTS!$C$82,PMT(INPUTS!$C$83/2,INPUTS!$C$82*2,INPUTS!$C$78)*2,0)</f>
        <v>0</v>
      </c>
      <c r="S26" s="269">
        <f>IF(S4&lt;=INPUTS!$C$82,PMT(INPUTS!$C$83/2,INPUTS!$C$82*2,INPUTS!$C$78)*2,0)</f>
        <v>0</v>
      </c>
      <c r="T26" s="269">
        <f>IF(T4&lt;=INPUTS!$C$82,PMT(INPUTS!$C$83/2,INPUTS!$C$82*2,INPUTS!$C$78)*2,0)</f>
        <v>0</v>
      </c>
      <c r="U26" s="269">
        <f>IF(U4&lt;=INPUTS!$C$82,PMT(INPUTS!$C$83/2,INPUTS!$C$82*2,INPUTS!$C$78)*2,0)</f>
        <v>0</v>
      </c>
      <c r="V26" s="269">
        <f>IF(V4&lt;=INPUTS!$C$82,PMT(INPUTS!$C$83/2,INPUTS!$C$82*2,INPUTS!$C$78)*2,0)</f>
        <v>0</v>
      </c>
      <c r="W26" s="269">
        <f>IF(W4&lt;=INPUTS!$C$82,PMT(INPUTS!$C$83/2,INPUTS!$C$82*2,INPUTS!$C$78)*2,0)</f>
        <v>0</v>
      </c>
      <c r="X26" s="269">
        <f>IF(X4&lt;=INPUTS!$C$82,PMT(INPUTS!$C$83/2,INPUTS!$C$82*2,INPUTS!$C$78)*2,0)</f>
        <v>0</v>
      </c>
      <c r="Y26" s="269">
        <f>IF(Y4&lt;=INPUTS!$C$82,PMT(INPUTS!$C$83/2,INPUTS!$C$82*2,INPUTS!$C$78)*2,0)</f>
        <v>0</v>
      </c>
      <c r="Z26" s="269">
        <f>IF(Z4&lt;=INPUTS!$C$82,PMT(INPUTS!$C$83/2,INPUTS!$C$82*2,INPUTS!$C$78)*2,0)</f>
        <v>0</v>
      </c>
      <c r="AA26" s="269">
        <f>IF(AA4&lt;=INPUTS!$C$82,PMT(INPUTS!$C$83/2,INPUTS!$C$82*2,INPUTS!$C$78)*2,0)</f>
        <v>0</v>
      </c>
      <c r="AB26" s="269">
        <f>IF(AB4&lt;=INPUTS!$C$82,PMT(INPUTS!$C$83/2,INPUTS!$C$82*2,INPUTS!$C$78)*2,0)</f>
        <v>0</v>
      </c>
      <c r="AC26" s="269">
        <f>IF(AC4&lt;=INPUTS!$C$82,PMT(INPUTS!$C$83/2,INPUTS!$C$82*2,INPUTS!$C$78)*2,0)</f>
        <v>0</v>
      </c>
    </row>
    <row r="27" spans="1:29" x14ac:dyDescent="0.3">
      <c r="B27" s="345" t="s">
        <v>195</v>
      </c>
      <c r="C27" s="346"/>
      <c r="D27" s="346"/>
      <c r="E27" s="113">
        <v>0</v>
      </c>
      <c r="F27" s="113">
        <v>0</v>
      </c>
      <c r="G27" s="113">
        <v>0</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4">
        <v>0</v>
      </c>
    </row>
    <row r="28" spans="1:29" x14ac:dyDescent="0.3">
      <c r="A28"/>
      <c r="B28" s="335" t="s">
        <v>196</v>
      </c>
      <c r="C28" s="336"/>
      <c r="D28" s="336"/>
      <c r="E28" s="269">
        <f>E26+E27</f>
        <v>0</v>
      </c>
      <c r="F28" s="269">
        <f t="shared" ref="F28:AC28" si="5">F26+F27</f>
        <v>0</v>
      </c>
      <c r="G28" s="269">
        <f t="shared" si="5"/>
        <v>0</v>
      </c>
      <c r="H28" s="269">
        <f t="shared" si="5"/>
        <v>0</v>
      </c>
      <c r="I28" s="269">
        <f t="shared" si="5"/>
        <v>0</v>
      </c>
      <c r="J28" s="269">
        <f t="shared" si="5"/>
        <v>0</v>
      </c>
      <c r="K28" s="269">
        <f t="shared" si="5"/>
        <v>0</v>
      </c>
      <c r="L28" s="269">
        <f t="shared" si="5"/>
        <v>0</v>
      </c>
      <c r="M28" s="269">
        <f t="shared" si="5"/>
        <v>0</v>
      </c>
      <c r="N28" s="269">
        <f t="shared" si="5"/>
        <v>0</v>
      </c>
      <c r="O28" s="269">
        <f t="shared" si="5"/>
        <v>0</v>
      </c>
      <c r="P28" s="269">
        <f t="shared" si="5"/>
        <v>0</v>
      </c>
      <c r="Q28" s="269">
        <f t="shared" si="5"/>
        <v>0</v>
      </c>
      <c r="R28" s="269">
        <f t="shared" si="5"/>
        <v>0</v>
      </c>
      <c r="S28" s="269">
        <f t="shared" si="5"/>
        <v>0</v>
      </c>
      <c r="T28" s="269">
        <f t="shared" si="5"/>
        <v>0</v>
      </c>
      <c r="U28" s="269">
        <f t="shared" si="5"/>
        <v>0</v>
      </c>
      <c r="V28" s="269">
        <f t="shared" si="5"/>
        <v>0</v>
      </c>
      <c r="W28" s="269">
        <f t="shared" si="5"/>
        <v>0</v>
      </c>
      <c r="X28" s="269">
        <f t="shared" si="5"/>
        <v>0</v>
      </c>
      <c r="Y28" s="269">
        <f t="shared" si="5"/>
        <v>0</v>
      </c>
      <c r="Z28" s="269">
        <f t="shared" si="5"/>
        <v>0</v>
      </c>
      <c r="AA28" s="269">
        <f t="shared" si="5"/>
        <v>0</v>
      </c>
      <c r="AB28" s="269">
        <f t="shared" si="5"/>
        <v>0</v>
      </c>
      <c r="AC28" s="269">
        <f t="shared" si="5"/>
        <v>0</v>
      </c>
    </row>
    <row r="29" spans="1:29" x14ac:dyDescent="0.3">
      <c r="A29"/>
      <c r="B29" s="337" t="s">
        <v>197</v>
      </c>
      <c r="C29" s="338"/>
      <c r="D29" s="338"/>
      <c r="E29" s="267">
        <f>E23-(-E26)</f>
        <v>0</v>
      </c>
      <c r="F29" s="267">
        <f t="shared" ref="F29:AC29" si="6">F23-(-F28)</f>
        <v>0</v>
      </c>
      <c r="G29" s="267">
        <f t="shared" si="6"/>
        <v>0</v>
      </c>
      <c r="H29" s="267">
        <f t="shared" si="6"/>
        <v>0</v>
      </c>
      <c r="I29" s="267">
        <f t="shared" si="6"/>
        <v>0</v>
      </c>
      <c r="J29" s="267">
        <f t="shared" si="6"/>
        <v>0</v>
      </c>
      <c r="K29" s="267">
        <f t="shared" si="6"/>
        <v>0</v>
      </c>
      <c r="L29" s="267">
        <f t="shared" si="6"/>
        <v>0</v>
      </c>
      <c r="M29" s="267">
        <f t="shared" si="6"/>
        <v>0</v>
      </c>
      <c r="N29" s="267">
        <f t="shared" si="6"/>
        <v>0</v>
      </c>
      <c r="O29" s="267">
        <f t="shared" si="6"/>
        <v>0</v>
      </c>
      <c r="P29" s="267">
        <f t="shared" si="6"/>
        <v>0</v>
      </c>
      <c r="Q29" s="267">
        <f t="shared" si="6"/>
        <v>0</v>
      </c>
      <c r="R29" s="267">
        <f t="shared" si="6"/>
        <v>0</v>
      </c>
      <c r="S29" s="267">
        <f t="shared" si="6"/>
        <v>0</v>
      </c>
      <c r="T29" s="267">
        <f t="shared" si="6"/>
        <v>0</v>
      </c>
      <c r="U29" s="267">
        <f t="shared" si="6"/>
        <v>0</v>
      </c>
      <c r="V29" s="267">
        <f t="shared" si="6"/>
        <v>0</v>
      </c>
      <c r="W29" s="267">
        <f t="shared" si="6"/>
        <v>0</v>
      </c>
      <c r="X29" s="267">
        <f t="shared" si="6"/>
        <v>0</v>
      </c>
      <c r="Y29" s="267">
        <f t="shared" si="6"/>
        <v>0</v>
      </c>
      <c r="Z29" s="267">
        <f t="shared" si="6"/>
        <v>0</v>
      </c>
      <c r="AA29" s="267">
        <f t="shared" si="6"/>
        <v>0</v>
      </c>
      <c r="AB29" s="267">
        <f t="shared" si="6"/>
        <v>0</v>
      </c>
      <c r="AC29" s="278">
        <f t="shared" si="6"/>
        <v>0</v>
      </c>
    </row>
    <row r="30" spans="1:29" x14ac:dyDescent="0.3">
      <c r="A30"/>
      <c r="B30" s="339" t="s">
        <v>198</v>
      </c>
      <c r="C30" s="340"/>
      <c r="D30" s="340"/>
      <c r="E30" s="270">
        <f>E29</f>
        <v>0</v>
      </c>
      <c r="F30" s="270">
        <f t="shared" ref="F30:AC30" si="7">E30+F29</f>
        <v>0</v>
      </c>
      <c r="G30" s="270">
        <f t="shared" si="7"/>
        <v>0</v>
      </c>
      <c r="H30" s="270">
        <f t="shared" si="7"/>
        <v>0</v>
      </c>
      <c r="I30" s="270">
        <f t="shared" si="7"/>
        <v>0</v>
      </c>
      <c r="J30" s="270">
        <f t="shared" si="7"/>
        <v>0</v>
      </c>
      <c r="K30" s="270">
        <f t="shared" si="7"/>
        <v>0</v>
      </c>
      <c r="L30" s="270">
        <f t="shared" si="7"/>
        <v>0</v>
      </c>
      <c r="M30" s="270">
        <f t="shared" si="7"/>
        <v>0</v>
      </c>
      <c r="N30" s="270">
        <f t="shared" si="7"/>
        <v>0</v>
      </c>
      <c r="O30" s="270">
        <f t="shared" si="7"/>
        <v>0</v>
      </c>
      <c r="P30" s="270">
        <f t="shared" si="7"/>
        <v>0</v>
      </c>
      <c r="Q30" s="270">
        <f t="shared" si="7"/>
        <v>0</v>
      </c>
      <c r="R30" s="270">
        <f t="shared" si="7"/>
        <v>0</v>
      </c>
      <c r="S30" s="270">
        <f t="shared" si="7"/>
        <v>0</v>
      </c>
      <c r="T30" s="270">
        <f t="shared" si="7"/>
        <v>0</v>
      </c>
      <c r="U30" s="270">
        <f t="shared" si="7"/>
        <v>0</v>
      </c>
      <c r="V30" s="270">
        <f t="shared" si="7"/>
        <v>0</v>
      </c>
      <c r="W30" s="270">
        <f t="shared" si="7"/>
        <v>0</v>
      </c>
      <c r="X30" s="270">
        <f t="shared" si="7"/>
        <v>0</v>
      </c>
      <c r="Y30" s="270">
        <f t="shared" si="7"/>
        <v>0</v>
      </c>
      <c r="Z30" s="270">
        <f t="shared" si="7"/>
        <v>0</v>
      </c>
      <c r="AA30" s="270">
        <f t="shared" si="7"/>
        <v>0</v>
      </c>
      <c r="AB30" s="270">
        <f t="shared" si="7"/>
        <v>0</v>
      </c>
      <c r="AC30" s="280">
        <f t="shared" si="7"/>
        <v>0</v>
      </c>
    </row>
    <row r="31" spans="1:29" x14ac:dyDescent="0.3">
      <c r="A31"/>
      <c r="B31" s="341" t="s">
        <v>199</v>
      </c>
      <c r="C31" s="342"/>
      <c r="D31" s="342"/>
      <c r="E31" s="271" t="e">
        <f>-SUM(E23/E28)</f>
        <v>#DIV/0!</v>
      </c>
      <c r="F31" s="271" t="e">
        <f t="shared" ref="F31:AC31" si="8">-SUM(F23/F28)</f>
        <v>#DIV/0!</v>
      </c>
      <c r="G31" s="271" t="e">
        <f t="shared" si="8"/>
        <v>#DIV/0!</v>
      </c>
      <c r="H31" s="271" t="e">
        <f t="shared" si="8"/>
        <v>#DIV/0!</v>
      </c>
      <c r="I31" s="271" t="e">
        <f t="shared" si="8"/>
        <v>#DIV/0!</v>
      </c>
      <c r="J31" s="271" t="e">
        <f t="shared" si="8"/>
        <v>#DIV/0!</v>
      </c>
      <c r="K31" s="271" t="e">
        <f t="shared" si="8"/>
        <v>#DIV/0!</v>
      </c>
      <c r="L31" s="271" t="e">
        <f t="shared" si="8"/>
        <v>#DIV/0!</v>
      </c>
      <c r="M31" s="271" t="e">
        <f t="shared" si="8"/>
        <v>#DIV/0!</v>
      </c>
      <c r="N31" s="271" t="e">
        <f t="shared" si="8"/>
        <v>#DIV/0!</v>
      </c>
      <c r="O31" s="271" t="e">
        <f t="shared" si="8"/>
        <v>#DIV/0!</v>
      </c>
      <c r="P31" s="271" t="e">
        <f t="shared" si="8"/>
        <v>#DIV/0!</v>
      </c>
      <c r="Q31" s="271" t="e">
        <f t="shared" si="8"/>
        <v>#DIV/0!</v>
      </c>
      <c r="R31" s="271" t="e">
        <f t="shared" si="8"/>
        <v>#DIV/0!</v>
      </c>
      <c r="S31" s="271" t="e">
        <f t="shared" si="8"/>
        <v>#DIV/0!</v>
      </c>
      <c r="T31" s="271" t="e">
        <f t="shared" si="8"/>
        <v>#DIV/0!</v>
      </c>
      <c r="U31" s="271" t="e">
        <f t="shared" si="8"/>
        <v>#DIV/0!</v>
      </c>
      <c r="V31" s="271" t="e">
        <f t="shared" si="8"/>
        <v>#DIV/0!</v>
      </c>
      <c r="W31" s="271" t="e">
        <f t="shared" si="8"/>
        <v>#DIV/0!</v>
      </c>
      <c r="X31" s="271" t="e">
        <f t="shared" si="8"/>
        <v>#DIV/0!</v>
      </c>
      <c r="Y31" s="271" t="e">
        <f t="shared" si="8"/>
        <v>#DIV/0!</v>
      </c>
      <c r="Z31" s="271" t="e">
        <f t="shared" si="8"/>
        <v>#DIV/0!</v>
      </c>
      <c r="AA31" s="271" t="e">
        <f t="shared" si="8"/>
        <v>#DIV/0!</v>
      </c>
      <c r="AB31" s="271" t="e">
        <f t="shared" si="8"/>
        <v>#DIV/0!</v>
      </c>
      <c r="AC31" s="281" t="e">
        <f t="shared" si="8"/>
        <v>#DIV/0!</v>
      </c>
    </row>
    <row r="32" spans="1:29" ht="15" thickBot="1" x14ac:dyDescent="0.35">
      <c r="A32"/>
      <c r="B32" s="343"/>
      <c r="C32" s="344"/>
      <c r="D32" s="344"/>
      <c r="E32" s="103"/>
      <c r="F32" s="103"/>
      <c r="G32" s="272"/>
      <c r="H32" s="103"/>
      <c r="I32" s="103"/>
      <c r="J32" s="103"/>
      <c r="K32" s="103"/>
      <c r="L32" s="103"/>
      <c r="M32" s="103"/>
      <c r="N32" s="103"/>
      <c r="O32" s="103"/>
      <c r="P32" s="103"/>
      <c r="Q32" s="103"/>
      <c r="R32" s="103"/>
      <c r="S32" s="103"/>
      <c r="T32" s="103"/>
      <c r="U32" s="103"/>
      <c r="V32" s="103"/>
      <c r="W32" s="103"/>
      <c r="X32" s="103" t="s">
        <v>191</v>
      </c>
      <c r="Y32" s="103" t="s">
        <v>191</v>
      </c>
      <c r="Z32" s="103" t="s">
        <v>191</v>
      </c>
      <c r="AA32" s="103" t="s">
        <v>191</v>
      </c>
      <c r="AB32" s="103" t="s">
        <v>191</v>
      </c>
      <c r="AC32" s="273" t="s">
        <v>191</v>
      </c>
    </row>
    <row r="33" spans="1:29" ht="15" thickBot="1" x14ac:dyDescent="0.35">
      <c r="A33"/>
      <c r="B33" s="328" t="s">
        <v>200</v>
      </c>
      <c r="C33" s="329"/>
      <c r="D33" s="329"/>
      <c r="E33" s="329"/>
      <c r="F33" s="330"/>
      <c r="G33" s="103"/>
      <c r="H33" s="103"/>
      <c r="I33" s="103"/>
      <c r="J33" s="103"/>
      <c r="K33" s="103"/>
      <c r="L33" s="103"/>
      <c r="M33" s="103"/>
      <c r="N33" s="103"/>
      <c r="O33" s="103"/>
      <c r="P33" s="103"/>
      <c r="Q33" s="103"/>
      <c r="R33" s="103"/>
      <c r="S33" s="103"/>
      <c r="T33" s="103"/>
      <c r="U33" s="103"/>
      <c r="V33" s="103"/>
      <c r="W33" s="103"/>
      <c r="X33" s="103"/>
      <c r="Y33" s="103"/>
      <c r="Z33" s="103"/>
      <c r="AA33" s="103"/>
      <c r="AB33" s="103"/>
      <c r="AC33" s="273"/>
    </row>
    <row r="34" spans="1:29" x14ac:dyDescent="0.3">
      <c r="A34"/>
      <c r="B34" s="348" t="s">
        <v>192</v>
      </c>
      <c r="C34" s="349"/>
      <c r="D34" s="349"/>
      <c r="E34" s="350">
        <f>SUM(E23:AC23)</f>
        <v>0</v>
      </c>
      <c r="F34" s="351"/>
      <c r="G34" t="s">
        <v>201</v>
      </c>
      <c r="H34"/>
      <c r="I34"/>
      <c r="J34"/>
      <c r="K34" s="103"/>
      <c r="L34" s="103"/>
      <c r="M34" s="103"/>
      <c r="N34" s="103"/>
      <c r="O34" s="103"/>
      <c r="P34" s="103"/>
      <c r="Q34" s="103"/>
      <c r="R34" s="103"/>
      <c r="S34" s="103"/>
      <c r="T34" s="103"/>
      <c r="U34" s="103"/>
      <c r="V34" s="103"/>
      <c r="W34" s="103"/>
      <c r="X34" s="103"/>
      <c r="Y34" s="103"/>
      <c r="Z34" s="103"/>
      <c r="AA34" s="103"/>
      <c r="AB34" s="103"/>
      <c r="AC34" s="273"/>
    </row>
    <row r="35" spans="1:29" x14ac:dyDescent="0.3">
      <c r="A35"/>
      <c r="B35" s="352" t="s">
        <v>202</v>
      </c>
      <c r="C35" s="353"/>
      <c r="D35" s="353"/>
      <c r="E35" s="354">
        <f>-SUM(E28:AC28)</f>
        <v>0</v>
      </c>
      <c r="F35" s="355"/>
      <c r="G35" s="103"/>
      <c r="H35" s="103"/>
      <c r="I35" s="103"/>
      <c r="J35" s="103"/>
      <c r="K35" s="103"/>
      <c r="L35" s="103"/>
      <c r="M35" s="103"/>
      <c r="N35" s="103"/>
      <c r="O35" s="103"/>
      <c r="P35" s="103"/>
      <c r="Q35" s="103"/>
      <c r="R35" s="103"/>
      <c r="S35" s="103"/>
      <c r="T35" s="103"/>
      <c r="U35" s="103"/>
      <c r="V35" s="103"/>
      <c r="W35" s="103"/>
      <c r="X35" s="103"/>
      <c r="Y35" s="103"/>
      <c r="Z35" s="103"/>
      <c r="AA35" s="103"/>
      <c r="AB35" s="103"/>
      <c r="AC35" s="273"/>
    </row>
    <row r="36" spans="1:29" ht="14.4" customHeight="1" thickBot="1" x14ac:dyDescent="0.35">
      <c r="A36"/>
      <c r="B36" s="356" t="s">
        <v>203</v>
      </c>
      <c r="C36" s="357"/>
      <c r="D36" s="357"/>
      <c r="E36" s="358" t="e">
        <f>E34/E35</f>
        <v>#DIV/0!</v>
      </c>
      <c r="F36" s="359"/>
      <c r="G36" s="274"/>
      <c r="H36" s="274"/>
      <c r="I36" s="274"/>
      <c r="J36" s="274"/>
      <c r="K36" s="274"/>
      <c r="L36" s="274"/>
      <c r="M36" s="274"/>
      <c r="N36" s="274"/>
      <c r="O36" s="274"/>
      <c r="P36" s="274"/>
      <c r="Q36" s="274"/>
      <c r="R36" s="274"/>
      <c r="S36" s="274"/>
      <c r="T36" s="274"/>
      <c r="U36" s="274"/>
      <c r="V36" s="274"/>
      <c r="W36" s="274"/>
      <c r="X36" s="274"/>
      <c r="Y36" s="274"/>
      <c r="Z36" s="274"/>
      <c r="AA36" s="274"/>
      <c r="AB36" s="274"/>
      <c r="AC36" s="275"/>
    </row>
    <row r="37" spans="1:29" x14ac:dyDescent="0.3">
      <c r="E37" s="245"/>
    </row>
    <row r="38" spans="1:29" x14ac:dyDescent="0.3">
      <c r="E38" s="245"/>
      <c r="O38" s="115" t="s">
        <v>191</v>
      </c>
      <c r="R38" s="276"/>
    </row>
    <row r="39" spans="1:29" x14ac:dyDescent="0.3">
      <c r="B39" s="360"/>
      <c r="C39" s="360"/>
      <c r="D39" s="360"/>
      <c r="E39" s="276"/>
      <c r="R39" s="276"/>
    </row>
    <row r="42" spans="1:29" x14ac:dyDescent="0.3">
      <c r="B42" s="347"/>
      <c r="C42" s="347"/>
      <c r="D42" s="347"/>
    </row>
    <row r="43" spans="1:29" x14ac:dyDescent="0.3">
      <c r="B43" s="347"/>
      <c r="C43" s="347"/>
      <c r="D43" s="347"/>
    </row>
    <row r="44" spans="1:29" x14ac:dyDescent="0.3">
      <c r="B44" s="347"/>
      <c r="C44" s="347"/>
      <c r="D44" s="347"/>
    </row>
  </sheetData>
  <sheetProtection algorithmName="SHA-512" hashValue="oRQ3O1W53lxpOg/jj38KiPL+I4blLyWOKr+LG/S3ISSTkzd0/k7X4Lf1O6FSJMVIgAIoV8LT84pC/HccbDrzLg==" saltValue="KdvIrKzq4BVq8YJtLUIETg==" spinCount="100000" sheet="1" objects="1" scenarios="1"/>
  <mergeCells count="28">
    <mergeCell ref="B39:D39"/>
    <mergeCell ref="B42:D42"/>
    <mergeCell ref="B43:D43"/>
    <mergeCell ref="B44:D44"/>
    <mergeCell ref="B34:D34"/>
    <mergeCell ref="E34:F34"/>
    <mergeCell ref="B35:D35"/>
    <mergeCell ref="E35:F35"/>
    <mergeCell ref="B36:D36"/>
    <mergeCell ref="E36:F36"/>
    <mergeCell ref="B33:F33"/>
    <mergeCell ref="B20:D20"/>
    <mergeCell ref="B22:D22"/>
    <mergeCell ref="B23:D23"/>
    <mergeCell ref="B25:D25"/>
    <mergeCell ref="B26:D26"/>
    <mergeCell ref="B27:D27"/>
    <mergeCell ref="B28:D28"/>
    <mergeCell ref="B29:D29"/>
    <mergeCell ref="B30:D30"/>
    <mergeCell ref="B31:D31"/>
    <mergeCell ref="B32:D32"/>
    <mergeCell ref="B18:D18"/>
    <mergeCell ref="B4:C4"/>
    <mergeCell ref="B10:D10"/>
    <mergeCell ref="B11:D11"/>
    <mergeCell ref="B16:D16"/>
    <mergeCell ref="B17:D17"/>
  </mergeCells>
  <conditionalFormatting sqref="E36">
    <cfRule type="cellIs" dxfId="3" priority="1" operator="lessThan">
      <formula>1</formula>
    </cfRule>
    <cfRule type="cellIs" dxfId="2" priority="2" operator="greaterThan">
      <formula>1</formula>
    </cfRule>
  </conditionalFormatting>
  <conditionalFormatting sqref="E31:AC31">
    <cfRule type="cellIs" dxfId="1" priority="3" operator="lessThan">
      <formula>1</formula>
    </cfRule>
    <cfRule type="cellIs" dxfId="0" priority="4" operator="greaterThan">
      <formula>1</formula>
    </cfRule>
  </conditionalFormatting>
  <pageMargins left="0.25" right="0.25" top="0.75" bottom="0.75" header="0.3" footer="0.3"/>
  <pageSetup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E71E-2C91-413A-B420-86C52445AA3B}">
  <sheetPr codeName="Sheet10">
    <tabColor rgb="FFFF3300"/>
  </sheetPr>
  <dimension ref="B2:F43"/>
  <sheetViews>
    <sheetView workbookViewId="0">
      <selection activeCell="E21" sqref="E21:N21"/>
    </sheetView>
  </sheetViews>
  <sheetFormatPr defaultColWidth="9.109375" defaultRowHeight="14.4" x14ac:dyDescent="0.3"/>
  <cols>
    <col min="2" max="2" width="17" bestFit="1" customWidth="1"/>
    <col min="3" max="3" width="37.109375" customWidth="1"/>
    <col min="4" max="4" width="13.5546875" bestFit="1" customWidth="1"/>
    <col min="5" max="5" width="26" bestFit="1" customWidth="1"/>
    <col min="6" max="6" width="12.109375" bestFit="1" customWidth="1"/>
  </cols>
  <sheetData>
    <row r="2" spans="2:6" x14ac:dyDescent="0.3">
      <c r="B2" s="37" t="s">
        <v>206</v>
      </c>
      <c r="C2" s="3"/>
      <c r="E2" s="3"/>
      <c r="F2" s="3"/>
    </row>
    <row r="3" spans="2:6" x14ac:dyDescent="0.3">
      <c r="B3" s="200">
        <f>INPUTS!C76</f>
        <v>0</v>
      </c>
      <c r="C3" s="3"/>
      <c r="E3" s="3"/>
      <c r="F3" s="3"/>
    </row>
    <row r="4" spans="2:6" x14ac:dyDescent="0.3">
      <c r="B4" s="38"/>
      <c r="C4" s="3"/>
      <c r="E4" s="3"/>
      <c r="F4" s="3"/>
    </row>
    <row r="5" spans="2:6" ht="15" thickBot="1" x14ac:dyDescent="0.35">
      <c r="B5" s="129" t="s">
        <v>207</v>
      </c>
      <c r="C5" s="130" t="s">
        <v>208</v>
      </c>
      <c r="D5" s="129" t="s">
        <v>209</v>
      </c>
      <c r="E5" s="129" t="s">
        <v>210</v>
      </c>
      <c r="F5" s="129" t="s">
        <v>211</v>
      </c>
    </row>
    <row r="6" spans="2:6" x14ac:dyDescent="0.3">
      <c r="B6" s="14">
        <f>IF($B$3&lt;=C6,B3,0)</f>
        <v>0</v>
      </c>
      <c r="C6" s="131">
        <v>500000</v>
      </c>
      <c r="D6" s="131">
        <v>0</v>
      </c>
      <c r="E6" s="132">
        <v>0.03</v>
      </c>
      <c r="F6" s="14">
        <f>IF(B6&gt;0,D6+B6*E6,0)</f>
        <v>0</v>
      </c>
    </row>
    <row r="7" spans="2:6" x14ac:dyDescent="0.3">
      <c r="B7" s="14">
        <f>IF(AND($B$3&gt;C6,$B$3&lt;=C7),$B$3,0)</f>
        <v>0</v>
      </c>
      <c r="C7" s="131">
        <v>1000000</v>
      </c>
      <c r="D7" s="131">
        <v>15000</v>
      </c>
      <c r="E7" s="132">
        <v>2.5000000000000001E-2</v>
      </c>
      <c r="F7" s="14">
        <f>IF(B7&gt;0,D7+E7*(B7-C6),0)</f>
        <v>0</v>
      </c>
    </row>
    <row r="8" spans="2:6" x14ac:dyDescent="0.3">
      <c r="B8" s="14">
        <f>IF(B3&gt;C7,B3,0)</f>
        <v>0</v>
      </c>
      <c r="C8" s="131">
        <v>1000000</v>
      </c>
      <c r="D8" s="131">
        <v>27500</v>
      </c>
      <c r="E8" s="132">
        <v>0.02</v>
      </c>
      <c r="F8" s="14">
        <f>IF(B8&gt;0,D8+E8*(B8-C7),0)</f>
        <v>0</v>
      </c>
    </row>
    <row r="9" spans="2:6" ht="15" thickBot="1" x14ac:dyDescent="0.35">
      <c r="C9" s="3"/>
      <c r="D9" s="14"/>
      <c r="F9" s="3"/>
    </row>
    <row r="10" spans="2:6" ht="15" thickBot="1" x14ac:dyDescent="0.35">
      <c r="C10" s="3"/>
      <c r="D10" s="14"/>
      <c r="E10" s="133" t="s">
        <v>212</v>
      </c>
      <c r="F10" s="134">
        <f>ROUND(SUM(F6:F9),2)</f>
        <v>0</v>
      </c>
    </row>
    <row r="13" spans="2:6" x14ac:dyDescent="0.3">
      <c r="C13" s="135"/>
    </row>
    <row r="14" spans="2:6" x14ac:dyDescent="0.3">
      <c r="C14" s="136"/>
    </row>
    <row r="16" spans="2:6" x14ac:dyDescent="0.3">
      <c r="C16" s="136"/>
    </row>
    <row r="17" spans="2:5" x14ac:dyDescent="0.3">
      <c r="C17" s="9"/>
    </row>
    <row r="18" spans="2:5" x14ac:dyDescent="0.3">
      <c r="C18" s="9"/>
    </row>
    <row r="20" spans="2:5" x14ac:dyDescent="0.3">
      <c r="B20" s="137"/>
      <c r="C20" s="137"/>
      <c r="D20" s="137"/>
      <c r="E20" s="137"/>
    </row>
    <row r="21" spans="2:5" x14ac:dyDescent="0.3">
      <c r="B21" s="137"/>
      <c r="C21" s="137"/>
      <c r="D21" s="137"/>
      <c r="E21" s="137"/>
    </row>
    <row r="22" spans="2:5" x14ac:dyDescent="0.3">
      <c r="B22" s="137"/>
      <c r="C22" s="137"/>
      <c r="D22" s="137"/>
      <c r="E22" s="137"/>
    </row>
    <row r="23" spans="2:5" x14ac:dyDescent="0.3">
      <c r="B23" s="137"/>
      <c r="C23" s="137"/>
      <c r="D23" s="137"/>
      <c r="E23" s="137"/>
    </row>
    <row r="24" spans="2:5" x14ac:dyDescent="0.3">
      <c r="B24" s="137"/>
      <c r="C24" s="137"/>
      <c r="D24" s="137"/>
      <c r="E24" s="137"/>
    </row>
    <row r="25" spans="2:5" x14ac:dyDescent="0.3">
      <c r="B25" s="137"/>
      <c r="C25" s="137"/>
      <c r="D25" s="137"/>
      <c r="E25" s="137"/>
    </row>
    <row r="26" spans="2:5" x14ac:dyDescent="0.3">
      <c r="B26" s="137"/>
      <c r="C26" s="137"/>
      <c r="D26" s="137"/>
      <c r="E26" s="137"/>
    </row>
    <row r="27" spans="2:5" x14ac:dyDescent="0.3">
      <c r="B27" s="137"/>
      <c r="C27" s="137"/>
      <c r="D27" s="137"/>
      <c r="E27" s="137"/>
    </row>
    <row r="28" spans="2:5" x14ac:dyDescent="0.3">
      <c r="B28" s="137"/>
      <c r="C28" s="137"/>
      <c r="D28" s="137"/>
      <c r="E28" s="137"/>
    </row>
    <row r="29" spans="2:5" x14ac:dyDescent="0.3">
      <c r="B29" s="137"/>
      <c r="C29" s="137"/>
      <c r="D29" s="137"/>
      <c r="E29" s="137"/>
    </row>
    <row r="30" spans="2:5" x14ac:dyDescent="0.3">
      <c r="B30" s="137"/>
      <c r="C30" s="137"/>
      <c r="D30" s="137"/>
      <c r="E30" s="137"/>
    </row>
    <row r="31" spans="2:5" x14ac:dyDescent="0.3">
      <c r="B31" s="137"/>
      <c r="C31" s="137"/>
      <c r="D31" s="137"/>
      <c r="E31" s="137"/>
    </row>
    <row r="32" spans="2:5" x14ac:dyDescent="0.3">
      <c r="B32" s="137"/>
      <c r="C32" s="137"/>
      <c r="D32" s="137"/>
      <c r="E32" s="137"/>
    </row>
    <row r="33" spans="2:5" x14ac:dyDescent="0.3">
      <c r="B33" s="137"/>
      <c r="C33" s="137"/>
      <c r="D33" s="137"/>
      <c r="E33" s="137"/>
    </row>
    <row r="34" spans="2:5" x14ac:dyDescent="0.3">
      <c r="B34" s="137"/>
      <c r="C34" s="137"/>
      <c r="D34" s="137"/>
      <c r="E34" s="137"/>
    </row>
    <row r="35" spans="2:5" x14ac:dyDescent="0.3">
      <c r="B35" s="137"/>
      <c r="C35" s="137"/>
      <c r="D35" s="137"/>
      <c r="E35" s="137"/>
    </row>
    <row r="36" spans="2:5" x14ac:dyDescent="0.3">
      <c r="B36" s="137"/>
      <c r="C36" s="137"/>
      <c r="D36" s="137"/>
      <c r="E36" s="137"/>
    </row>
    <row r="37" spans="2:5" x14ac:dyDescent="0.3">
      <c r="B37" s="137"/>
      <c r="C37" s="137"/>
      <c r="D37" s="137"/>
      <c r="E37" s="137"/>
    </row>
    <row r="38" spans="2:5" x14ac:dyDescent="0.3">
      <c r="B38" s="137"/>
      <c r="C38" s="137"/>
      <c r="D38" s="137"/>
      <c r="E38" s="137"/>
    </row>
    <row r="39" spans="2:5" x14ac:dyDescent="0.3">
      <c r="B39" s="137"/>
      <c r="C39" s="137"/>
      <c r="D39" s="137"/>
      <c r="E39" s="137"/>
    </row>
    <row r="40" spans="2:5" x14ac:dyDescent="0.3">
      <c r="B40" s="137"/>
      <c r="C40" s="137"/>
      <c r="D40" s="137"/>
      <c r="E40" s="137"/>
    </row>
    <row r="41" spans="2:5" x14ac:dyDescent="0.3">
      <c r="B41" s="137"/>
      <c r="C41" s="137"/>
      <c r="D41" s="137"/>
      <c r="E41" s="137"/>
    </row>
    <row r="42" spans="2:5" x14ac:dyDescent="0.3">
      <c r="B42" s="137"/>
      <c r="C42" s="137"/>
      <c r="D42" s="137"/>
      <c r="E42" s="137"/>
    </row>
    <row r="43" spans="2:5" x14ac:dyDescent="0.3">
      <c r="B43" s="137"/>
      <c r="C43" s="137"/>
      <c r="D43" s="137"/>
      <c r="E43" s="137"/>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3300"/>
  </sheetPr>
  <dimension ref="B1:I16"/>
  <sheetViews>
    <sheetView zoomScale="115" zoomScaleNormal="115" workbookViewId="0">
      <selection activeCell="E21" sqref="E21:N21"/>
    </sheetView>
  </sheetViews>
  <sheetFormatPr defaultColWidth="8.88671875" defaultRowHeight="14.4" x14ac:dyDescent="0.3"/>
  <cols>
    <col min="1" max="1" width="2.88671875" customWidth="1"/>
    <col min="2" max="2" width="35.88671875" customWidth="1"/>
    <col min="3" max="3" width="15.88671875" customWidth="1"/>
    <col min="4" max="9" width="10.88671875" customWidth="1"/>
  </cols>
  <sheetData>
    <row r="1" spans="2:9" ht="18" x14ac:dyDescent="0.35">
      <c r="B1" s="1" t="s">
        <v>9</v>
      </c>
    </row>
    <row r="2" spans="2:9" ht="18.600000000000001" thickBot="1" x14ac:dyDescent="0.4">
      <c r="B2" s="1"/>
    </row>
    <row r="3" spans="2:9" ht="18" customHeight="1" x14ac:dyDescent="0.3">
      <c r="B3" s="73" t="s">
        <v>213</v>
      </c>
      <c r="C3" s="74">
        <f>INPUTS!C37</f>
        <v>0.3</v>
      </c>
      <c r="D3" s="75"/>
      <c r="E3" s="75"/>
      <c r="F3" s="75"/>
      <c r="G3" s="75"/>
      <c r="H3" s="75"/>
      <c r="I3" s="76"/>
    </row>
    <row r="4" spans="2:9" x14ac:dyDescent="0.3">
      <c r="B4" s="77" t="s">
        <v>214</v>
      </c>
      <c r="C4" s="78">
        <f>IF(INPUTS!C34="Y",INPUTS!C45*'TAX BENEFITS'!C3,0)</f>
        <v>0</v>
      </c>
      <c r="D4" s="79"/>
      <c r="E4" s="79"/>
      <c r="F4" s="79"/>
      <c r="G4" s="79"/>
      <c r="H4" s="79"/>
      <c r="I4" s="80"/>
    </row>
    <row r="5" spans="2:9" x14ac:dyDescent="0.3">
      <c r="B5" s="77" t="s">
        <v>215</v>
      </c>
      <c r="C5" s="78">
        <f>INPUTS!C46</f>
        <v>0</v>
      </c>
      <c r="D5" s="79"/>
      <c r="E5" s="79"/>
      <c r="F5" s="79"/>
      <c r="G5" s="79"/>
      <c r="H5" s="79"/>
      <c r="I5" s="80"/>
    </row>
    <row r="6" spans="2:9" x14ac:dyDescent="0.3">
      <c r="B6" s="77" t="s">
        <v>216</v>
      </c>
      <c r="C6" s="81">
        <f>INPUTS!C36</f>
        <v>0</v>
      </c>
      <c r="D6" s="79"/>
      <c r="E6" s="79"/>
      <c r="F6" s="79"/>
      <c r="G6" s="79"/>
      <c r="H6" s="79"/>
      <c r="I6" s="80"/>
    </row>
    <row r="7" spans="2:9" x14ac:dyDescent="0.3">
      <c r="B7" s="77"/>
      <c r="C7" s="81"/>
      <c r="D7" s="79"/>
      <c r="E7" s="79"/>
      <c r="F7" s="79"/>
      <c r="G7" s="79"/>
      <c r="H7" s="79"/>
      <c r="I7" s="80"/>
    </row>
    <row r="8" spans="2:9" x14ac:dyDescent="0.3">
      <c r="B8" s="77" t="s">
        <v>217</v>
      </c>
      <c r="C8" s="82">
        <f>INPUTS!C45-C4*50%</f>
        <v>0</v>
      </c>
      <c r="D8" s="96">
        <v>1</v>
      </c>
      <c r="E8" s="96">
        <v>2</v>
      </c>
      <c r="F8" s="96">
        <v>3</v>
      </c>
      <c r="G8" s="96">
        <v>4</v>
      </c>
      <c r="H8" s="96">
        <v>5</v>
      </c>
      <c r="I8" s="97">
        <v>6</v>
      </c>
    </row>
    <row r="9" spans="2:9" x14ac:dyDescent="0.3">
      <c r="B9" s="77" t="s">
        <v>218</v>
      </c>
      <c r="C9" s="79" t="s">
        <v>219</v>
      </c>
      <c r="D9" s="83">
        <v>0.2</v>
      </c>
      <c r="E9" s="83">
        <v>0.32</v>
      </c>
      <c r="F9" s="83">
        <v>0.192</v>
      </c>
      <c r="G9" s="83">
        <v>0.1152</v>
      </c>
      <c r="H9" s="83">
        <v>0.1152</v>
      </c>
      <c r="I9" s="84">
        <v>5.7599999999999998E-2</v>
      </c>
    </row>
    <row r="10" spans="2:9" x14ac:dyDescent="0.3">
      <c r="B10" s="77" t="s">
        <v>220</v>
      </c>
      <c r="C10" s="85"/>
      <c r="D10" s="78">
        <f>IF(INPUTS!$C$35="Y",D9*$C$8,0)</f>
        <v>0</v>
      </c>
      <c r="E10" s="78">
        <f>IF(INPUTS!$C$35="Y",E9*$C$8,0)</f>
        <v>0</v>
      </c>
      <c r="F10" s="78">
        <f>IF(INPUTS!$C$35="Y",F9*$C$8,0)</f>
        <v>0</v>
      </c>
      <c r="G10" s="78">
        <f>IF(INPUTS!$C$35="Y",G9*$C$8,0)</f>
        <v>0</v>
      </c>
      <c r="H10" s="78">
        <f>IF(INPUTS!$C$35="Y",H9*$C$8,0)</f>
        <v>0</v>
      </c>
      <c r="I10" s="86">
        <f>IF(INPUTS!$C$35="Y",I9*$C$8,0)</f>
        <v>0</v>
      </c>
    </row>
    <row r="11" spans="2:9" x14ac:dyDescent="0.3">
      <c r="B11" s="77" t="s">
        <v>221</v>
      </c>
      <c r="C11" s="85"/>
      <c r="D11" s="87">
        <f>D10*$C$6</f>
        <v>0</v>
      </c>
      <c r="E11" s="78">
        <f t="shared" ref="E11:I11" si="0">E10*$C$6</f>
        <v>0</v>
      </c>
      <c r="F11" s="78">
        <f t="shared" si="0"/>
        <v>0</v>
      </c>
      <c r="G11" s="78">
        <f t="shared" si="0"/>
        <v>0</v>
      </c>
      <c r="H11" s="78">
        <f t="shared" si="0"/>
        <v>0</v>
      </c>
      <c r="I11" s="86">
        <f t="shared" si="0"/>
        <v>0</v>
      </c>
    </row>
    <row r="12" spans="2:9" x14ac:dyDescent="0.3">
      <c r="B12" s="77"/>
      <c r="C12" s="85"/>
      <c r="D12" s="88"/>
      <c r="E12" s="78"/>
      <c r="F12" s="78"/>
      <c r="G12" s="78"/>
      <c r="H12" s="78"/>
      <c r="I12" s="86"/>
    </row>
    <row r="13" spans="2:9" x14ac:dyDescent="0.3">
      <c r="B13" s="77"/>
      <c r="C13" s="85"/>
      <c r="D13" s="88"/>
      <c r="E13" s="78"/>
      <c r="F13" s="78"/>
      <c r="G13" s="78"/>
      <c r="H13" s="78"/>
      <c r="I13" s="86"/>
    </row>
    <row r="14" spans="2:9" x14ac:dyDescent="0.3">
      <c r="B14" s="77"/>
      <c r="C14" s="85"/>
      <c r="D14" s="85"/>
      <c r="E14" s="85"/>
      <c r="F14" s="85"/>
      <c r="G14" s="85"/>
      <c r="H14" s="85"/>
      <c r="I14" s="89"/>
    </row>
    <row r="15" spans="2:9" ht="15" thickBot="1" x14ac:dyDescent="0.35">
      <c r="B15" s="77"/>
      <c r="C15" s="90" t="s">
        <v>174</v>
      </c>
      <c r="D15" s="90">
        <v>1</v>
      </c>
      <c r="E15" s="90">
        <v>2</v>
      </c>
      <c r="F15" s="90">
        <v>3</v>
      </c>
      <c r="G15" s="90">
        <v>4</v>
      </c>
      <c r="H15" s="90">
        <v>5</v>
      </c>
      <c r="I15" s="91">
        <v>6</v>
      </c>
    </row>
    <row r="16" spans="2:9" ht="15" thickBot="1" x14ac:dyDescent="0.35">
      <c r="B16" s="92" t="s">
        <v>222</v>
      </c>
      <c r="C16" s="93"/>
      <c r="D16" s="94">
        <f>SUM(C4,D11)</f>
        <v>0</v>
      </c>
      <c r="E16" s="94">
        <f>E11</f>
        <v>0</v>
      </c>
      <c r="F16" s="94">
        <f t="shared" ref="F16:I16" si="1">F11</f>
        <v>0</v>
      </c>
      <c r="G16" s="94">
        <f t="shared" si="1"/>
        <v>0</v>
      </c>
      <c r="H16" s="94">
        <f t="shared" si="1"/>
        <v>0</v>
      </c>
      <c r="I16" s="95">
        <f t="shared" si="1"/>
        <v>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3300"/>
  </sheetPr>
  <dimension ref="B1:K30"/>
  <sheetViews>
    <sheetView zoomScale="80" zoomScaleNormal="80" workbookViewId="0">
      <selection activeCell="E21" sqref="E21:N21"/>
    </sheetView>
  </sheetViews>
  <sheetFormatPr defaultColWidth="9.109375" defaultRowHeight="14.4" x14ac:dyDescent="0.3"/>
  <cols>
    <col min="1" max="1" width="3.88671875" customWidth="1"/>
    <col min="2" max="2" width="15.88671875" style="3" customWidth="1"/>
    <col min="3" max="3" width="3.88671875" customWidth="1"/>
    <col min="4" max="8" width="15.88671875" style="3" customWidth="1"/>
    <col min="9" max="9" width="3.88671875" customWidth="1"/>
    <col min="10" max="11" width="13.88671875" customWidth="1"/>
  </cols>
  <sheetData>
    <row r="1" spans="2:11" ht="15" thickBot="1" x14ac:dyDescent="0.35"/>
    <row r="2" spans="2:11" ht="28.8" x14ac:dyDescent="0.3">
      <c r="B2" s="5" t="s">
        <v>223</v>
      </c>
      <c r="C2" s="5"/>
      <c r="D2" s="6" t="s">
        <v>174</v>
      </c>
      <c r="E2" s="7" t="s">
        <v>224</v>
      </c>
      <c r="F2" s="7" t="s">
        <v>225</v>
      </c>
      <c r="G2" s="7" t="s">
        <v>226</v>
      </c>
      <c r="H2" s="8" t="s">
        <v>227</v>
      </c>
      <c r="J2" t="s">
        <v>206</v>
      </c>
      <c r="K2" s="9">
        <f>INPUTS!C78</f>
        <v>0</v>
      </c>
    </row>
    <row r="3" spans="2:11" x14ac:dyDescent="0.3">
      <c r="D3" s="10"/>
      <c r="E3" s="11"/>
      <c r="F3" s="11"/>
      <c r="G3" s="11"/>
      <c r="H3" s="12"/>
      <c r="J3" t="s">
        <v>228</v>
      </c>
      <c r="K3" s="13">
        <f>INPUTS!C82</f>
        <v>0</v>
      </c>
    </row>
    <row r="4" spans="2:11" x14ac:dyDescent="0.3">
      <c r="B4" s="14">
        <f>IF(D4&lt;=$K$3,K2,0)</f>
        <v>0</v>
      </c>
      <c r="C4" s="9"/>
      <c r="D4" s="15">
        <v>1</v>
      </c>
      <c r="E4" s="16">
        <f>IF(D4&lt;=$K$3,ROUND(-K5,2),0)</f>
        <v>0</v>
      </c>
      <c r="F4" s="16">
        <f>IF(D4&lt;=$K$3,E4-G4,)</f>
        <v>0</v>
      </c>
      <c r="G4" s="16">
        <f>IF(D4&lt;=$K$3,B4*$K$4,0)</f>
        <v>0</v>
      </c>
      <c r="H4" s="17">
        <f>IF(D4&lt;=$K$3,$K$2-F4,0)</f>
        <v>0</v>
      </c>
      <c r="J4" t="s">
        <v>229</v>
      </c>
      <c r="K4" s="24" t="e">
        <f>INPUTS!C83</f>
        <v>#N/A</v>
      </c>
    </row>
    <row r="5" spans="2:11" x14ac:dyDescent="0.3">
      <c r="B5" s="14">
        <f>IF(D5&lt;=$K$3,H4,0)</f>
        <v>0</v>
      </c>
      <c r="C5" s="9"/>
      <c r="D5" s="15">
        <v>2</v>
      </c>
      <c r="E5" s="16">
        <f>IF(D5&lt;=$K$3,E4,0)</f>
        <v>0</v>
      </c>
      <c r="F5" s="16">
        <f t="shared" ref="F5:F23" si="0">IF(D5&lt;=$K$3,E5-G5,)</f>
        <v>0</v>
      </c>
      <c r="G5" s="16">
        <f t="shared" ref="G5:G23" si="1">IF(D5&lt;=$K$3,B5*$K$4,0)</f>
        <v>0</v>
      </c>
      <c r="H5" s="17">
        <f>IF(D5&lt;=$K$3,H4-F5,0)</f>
        <v>0</v>
      </c>
      <c r="J5" t="s">
        <v>230</v>
      </c>
      <c r="K5" s="9" t="e">
        <f>PMT(K4/2,K3*2,K2)*2</f>
        <v>#N/A</v>
      </c>
    </row>
    <row r="6" spans="2:11" x14ac:dyDescent="0.3">
      <c r="B6" s="14">
        <f t="shared" ref="B6:B23" si="2">IF(D6&lt;=$K$3,H5,0)</f>
        <v>0</v>
      </c>
      <c r="C6" s="9"/>
      <c r="D6" s="15">
        <v>3</v>
      </c>
      <c r="E6" s="16">
        <f t="shared" ref="E6:E23" si="3">IF(D6&lt;=$K$3,E5,0)</f>
        <v>0</v>
      </c>
      <c r="F6" s="16">
        <f t="shared" si="0"/>
        <v>0</v>
      </c>
      <c r="G6" s="16">
        <f t="shared" si="1"/>
        <v>0</v>
      </c>
      <c r="H6" s="17">
        <f t="shared" ref="H6:H23" si="4">IF(D6&lt;=$K$3,H5-F6,0)</f>
        <v>0</v>
      </c>
    </row>
    <row r="7" spans="2:11" x14ac:dyDescent="0.3">
      <c r="B7" s="14">
        <f t="shared" si="2"/>
        <v>0</v>
      </c>
      <c r="C7" s="9"/>
      <c r="D7" s="15">
        <v>4</v>
      </c>
      <c r="E7" s="16">
        <f t="shared" si="3"/>
        <v>0</v>
      </c>
      <c r="F7" s="16">
        <f t="shared" si="0"/>
        <v>0</v>
      </c>
      <c r="G7" s="16">
        <f t="shared" si="1"/>
        <v>0</v>
      </c>
      <c r="H7" s="17">
        <f t="shared" si="4"/>
        <v>0</v>
      </c>
    </row>
    <row r="8" spans="2:11" x14ac:dyDescent="0.3">
      <c r="B8" s="14">
        <f t="shared" si="2"/>
        <v>0</v>
      </c>
      <c r="C8" s="9"/>
      <c r="D8" s="15">
        <v>5</v>
      </c>
      <c r="E8" s="16">
        <f t="shared" si="3"/>
        <v>0</v>
      </c>
      <c r="F8" s="16">
        <f t="shared" si="0"/>
        <v>0</v>
      </c>
      <c r="G8" s="16">
        <f t="shared" si="1"/>
        <v>0</v>
      </c>
      <c r="H8" s="17">
        <f t="shared" si="4"/>
        <v>0</v>
      </c>
    </row>
    <row r="9" spans="2:11" x14ac:dyDescent="0.3">
      <c r="B9" s="14">
        <f t="shared" si="2"/>
        <v>0</v>
      </c>
      <c r="C9" s="9"/>
      <c r="D9" s="15">
        <v>6</v>
      </c>
      <c r="E9" s="16">
        <f t="shared" si="3"/>
        <v>0</v>
      </c>
      <c r="F9" s="16">
        <f t="shared" si="0"/>
        <v>0</v>
      </c>
      <c r="G9" s="16">
        <f t="shared" si="1"/>
        <v>0</v>
      </c>
      <c r="H9" s="17">
        <f t="shared" si="4"/>
        <v>0</v>
      </c>
    </row>
    <row r="10" spans="2:11" x14ac:dyDescent="0.3">
      <c r="B10" s="14">
        <f t="shared" si="2"/>
        <v>0</v>
      </c>
      <c r="C10" s="9"/>
      <c r="D10" s="15">
        <v>7</v>
      </c>
      <c r="E10" s="16">
        <f t="shared" si="3"/>
        <v>0</v>
      </c>
      <c r="F10" s="16">
        <f t="shared" si="0"/>
        <v>0</v>
      </c>
      <c r="G10" s="16">
        <f t="shared" si="1"/>
        <v>0</v>
      </c>
      <c r="H10" s="17">
        <f t="shared" si="4"/>
        <v>0</v>
      </c>
    </row>
    <row r="11" spans="2:11" x14ac:dyDescent="0.3">
      <c r="B11" s="14">
        <f t="shared" si="2"/>
        <v>0</v>
      </c>
      <c r="C11" s="9"/>
      <c r="D11" s="15">
        <v>8</v>
      </c>
      <c r="E11" s="16">
        <f t="shared" si="3"/>
        <v>0</v>
      </c>
      <c r="F11" s="16">
        <f t="shared" si="0"/>
        <v>0</v>
      </c>
      <c r="G11" s="16">
        <f t="shared" si="1"/>
        <v>0</v>
      </c>
      <c r="H11" s="17">
        <f t="shared" si="4"/>
        <v>0</v>
      </c>
    </row>
    <row r="12" spans="2:11" x14ac:dyDescent="0.3">
      <c r="B12" s="14">
        <f t="shared" si="2"/>
        <v>0</v>
      </c>
      <c r="C12" s="9"/>
      <c r="D12" s="15">
        <v>9</v>
      </c>
      <c r="E12" s="16">
        <f t="shared" si="3"/>
        <v>0</v>
      </c>
      <c r="F12" s="16">
        <f t="shared" si="0"/>
        <v>0</v>
      </c>
      <c r="G12" s="16">
        <f t="shared" si="1"/>
        <v>0</v>
      </c>
      <c r="H12" s="17">
        <f t="shared" si="4"/>
        <v>0</v>
      </c>
      <c r="J12" s="4"/>
    </row>
    <row r="13" spans="2:11" x14ac:dyDescent="0.3">
      <c r="B13" s="14">
        <f t="shared" si="2"/>
        <v>0</v>
      </c>
      <c r="C13" s="9"/>
      <c r="D13" s="15">
        <v>10</v>
      </c>
      <c r="E13" s="16">
        <f t="shared" si="3"/>
        <v>0</v>
      </c>
      <c r="F13" s="16">
        <f t="shared" si="0"/>
        <v>0</v>
      </c>
      <c r="G13" s="16">
        <f t="shared" si="1"/>
        <v>0</v>
      </c>
      <c r="H13" s="17">
        <f t="shared" si="4"/>
        <v>0</v>
      </c>
      <c r="J13" s="4"/>
    </row>
    <row r="14" spans="2:11" x14ac:dyDescent="0.3">
      <c r="B14" s="14">
        <f t="shared" si="2"/>
        <v>0</v>
      </c>
      <c r="C14" s="9"/>
      <c r="D14" s="15">
        <v>11</v>
      </c>
      <c r="E14" s="16">
        <f t="shared" si="3"/>
        <v>0</v>
      </c>
      <c r="F14" s="16">
        <f t="shared" si="0"/>
        <v>0</v>
      </c>
      <c r="G14" s="16">
        <f t="shared" si="1"/>
        <v>0</v>
      </c>
      <c r="H14" s="17">
        <f t="shared" si="4"/>
        <v>0</v>
      </c>
      <c r="J14" s="4"/>
    </row>
    <row r="15" spans="2:11" x14ac:dyDescent="0.3">
      <c r="B15" s="14">
        <f t="shared" si="2"/>
        <v>0</v>
      </c>
      <c r="C15" s="9"/>
      <c r="D15" s="15">
        <v>12</v>
      </c>
      <c r="E15" s="16">
        <f t="shared" si="3"/>
        <v>0</v>
      </c>
      <c r="F15" s="16">
        <f t="shared" si="0"/>
        <v>0</v>
      </c>
      <c r="G15" s="16">
        <f t="shared" si="1"/>
        <v>0</v>
      </c>
      <c r="H15" s="17">
        <f t="shared" si="4"/>
        <v>0</v>
      </c>
    </row>
    <row r="16" spans="2:11" x14ac:dyDescent="0.3">
      <c r="B16" s="14">
        <f t="shared" si="2"/>
        <v>0</v>
      </c>
      <c r="C16" s="9"/>
      <c r="D16" s="15">
        <v>13</v>
      </c>
      <c r="E16" s="16">
        <f t="shared" si="3"/>
        <v>0</v>
      </c>
      <c r="F16" s="16">
        <f t="shared" si="0"/>
        <v>0</v>
      </c>
      <c r="G16" s="16">
        <f t="shared" si="1"/>
        <v>0</v>
      </c>
      <c r="H16" s="17">
        <f t="shared" si="4"/>
        <v>0</v>
      </c>
    </row>
    <row r="17" spans="2:8" x14ac:dyDescent="0.3">
      <c r="B17" s="14">
        <f t="shared" si="2"/>
        <v>0</v>
      </c>
      <c r="C17" s="9"/>
      <c r="D17" s="15">
        <v>14</v>
      </c>
      <c r="E17" s="16">
        <f t="shared" si="3"/>
        <v>0</v>
      </c>
      <c r="F17" s="16">
        <f t="shared" si="0"/>
        <v>0</v>
      </c>
      <c r="G17" s="16">
        <f t="shared" si="1"/>
        <v>0</v>
      </c>
      <c r="H17" s="17">
        <f t="shared" si="4"/>
        <v>0</v>
      </c>
    </row>
    <row r="18" spans="2:8" x14ac:dyDescent="0.3">
      <c r="B18" s="14">
        <f t="shared" si="2"/>
        <v>0</v>
      </c>
      <c r="C18" s="9"/>
      <c r="D18" s="15">
        <v>15</v>
      </c>
      <c r="E18" s="16">
        <f t="shared" si="3"/>
        <v>0</v>
      </c>
      <c r="F18" s="16">
        <f t="shared" si="0"/>
        <v>0</v>
      </c>
      <c r="G18" s="16">
        <f t="shared" si="1"/>
        <v>0</v>
      </c>
      <c r="H18" s="17">
        <f t="shared" si="4"/>
        <v>0</v>
      </c>
    </row>
    <row r="19" spans="2:8" x14ac:dyDescent="0.3">
      <c r="B19" s="14">
        <f t="shared" si="2"/>
        <v>0</v>
      </c>
      <c r="C19" s="9"/>
      <c r="D19" s="15">
        <v>16</v>
      </c>
      <c r="E19" s="16">
        <f t="shared" si="3"/>
        <v>0</v>
      </c>
      <c r="F19" s="16">
        <f t="shared" si="0"/>
        <v>0</v>
      </c>
      <c r="G19" s="16">
        <f t="shared" si="1"/>
        <v>0</v>
      </c>
      <c r="H19" s="17">
        <f t="shared" si="4"/>
        <v>0</v>
      </c>
    </row>
    <row r="20" spans="2:8" x14ac:dyDescent="0.3">
      <c r="B20" s="14">
        <f t="shared" si="2"/>
        <v>0</v>
      </c>
      <c r="C20" s="9"/>
      <c r="D20" s="15">
        <v>17</v>
      </c>
      <c r="E20" s="16">
        <f t="shared" si="3"/>
        <v>0</v>
      </c>
      <c r="F20" s="16">
        <f t="shared" si="0"/>
        <v>0</v>
      </c>
      <c r="G20" s="16">
        <f t="shared" si="1"/>
        <v>0</v>
      </c>
      <c r="H20" s="17">
        <f t="shared" si="4"/>
        <v>0</v>
      </c>
    </row>
    <row r="21" spans="2:8" x14ac:dyDescent="0.3">
      <c r="B21" s="14">
        <f t="shared" si="2"/>
        <v>0</v>
      </c>
      <c r="C21" s="9"/>
      <c r="D21" s="15">
        <v>18</v>
      </c>
      <c r="E21" s="16">
        <f t="shared" si="3"/>
        <v>0</v>
      </c>
      <c r="F21" s="16">
        <f t="shared" si="0"/>
        <v>0</v>
      </c>
      <c r="G21" s="16">
        <f t="shared" si="1"/>
        <v>0</v>
      </c>
      <c r="H21" s="17">
        <f t="shared" si="4"/>
        <v>0</v>
      </c>
    </row>
    <row r="22" spans="2:8" x14ac:dyDescent="0.3">
      <c r="B22" s="14">
        <f t="shared" si="2"/>
        <v>0</v>
      </c>
      <c r="C22" s="9"/>
      <c r="D22" s="15">
        <v>19</v>
      </c>
      <c r="E22" s="16">
        <f t="shared" si="3"/>
        <v>0</v>
      </c>
      <c r="F22" s="16">
        <f t="shared" si="0"/>
        <v>0</v>
      </c>
      <c r="G22" s="16">
        <f t="shared" si="1"/>
        <v>0</v>
      </c>
      <c r="H22" s="17">
        <f t="shared" si="4"/>
        <v>0</v>
      </c>
    </row>
    <row r="23" spans="2:8" x14ac:dyDescent="0.3">
      <c r="B23" s="14">
        <f t="shared" si="2"/>
        <v>0</v>
      </c>
      <c r="C23" s="9"/>
      <c r="D23" s="15">
        <v>20</v>
      </c>
      <c r="E23" s="16">
        <f t="shared" si="3"/>
        <v>0</v>
      </c>
      <c r="F23" s="16">
        <f t="shared" si="0"/>
        <v>0</v>
      </c>
      <c r="G23" s="16">
        <f t="shared" si="1"/>
        <v>0</v>
      </c>
      <c r="H23" s="17">
        <f t="shared" si="4"/>
        <v>0</v>
      </c>
    </row>
    <row r="24" spans="2:8" x14ac:dyDescent="0.3">
      <c r="B24" s="14">
        <f t="shared" ref="B24:B28" si="5">IF(D24&lt;=$K$3,H23,0)</f>
        <v>0</v>
      </c>
      <c r="C24" s="9"/>
      <c r="D24" s="15">
        <v>21</v>
      </c>
      <c r="E24" s="16">
        <f t="shared" ref="E24:E28" si="6">IF(D24&lt;=$K$3,E23,0)</f>
        <v>0</v>
      </c>
      <c r="F24" s="16">
        <f t="shared" ref="F24:F28" si="7">IF(D24&lt;=$K$3,E24-G24,)</f>
        <v>0</v>
      </c>
      <c r="G24" s="16">
        <f t="shared" ref="G24:G28" si="8">IF(D24&lt;=$K$3,B24*$K$4,0)</f>
        <v>0</v>
      </c>
      <c r="H24" s="17">
        <f t="shared" ref="H24:H28" si="9">IF(D24&lt;=$K$3,H23-F24,0)</f>
        <v>0</v>
      </c>
    </row>
    <row r="25" spans="2:8" x14ac:dyDescent="0.3">
      <c r="B25" s="14">
        <f t="shared" si="5"/>
        <v>0</v>
      </c>
      <c r="C25" s="9"/>
      <c r="D25" s="15">
        <v>22</v>
      </c>
      <c r="E25" s="16">
        <f t="shared" si="6"/>
        <v>0</v>
      </c>
      <c r="F25" s="16">
        <f t="shared" si="7"/>
        <v>0</v>
      </c>
      <c r="G25" s="16">
        <f t="shared" si="8"/>
        <v>0</v>
      </c>
      <c r="H25" s="17">
        <f t="shared" si="9"/>
        <v>0</v>
      </c>
    </row>
    <row r="26" spans="2:8" x14ac:dyDescent="0.3">
      <c r="B26" s="14">
        <f t="shared" si="5"/>
        <v>0</v>
      </c>
      <c r="C26" s="9"/>
      <c r="D26" s="15">
        <v>23</v>
      </c>
      <c r="E26" s="16">
        <f t="shared" si="6"/>
        <v>0</v>
      </c>
      <c r="F26" s="16">
        <f t="shared" si="7"/>
        <v>0</v>
      </c>
      <c r="G26" s="16">
        <f t="shared" si="8"/>
        <v>0</v>
      </c>
      <c r="H26" s="17">
        <f t="shared" si="9"/>
        <v>0</v>
      </c>
    </row>
    <row r="27" spans="2:8" x14ac:dyDescent="0.3">
      <c r="B27" s="14">
        <f t="shared" si="5"/>
        <v>0</v>
      </c>
      <c r="C27" s="9"/>
      <c r="D27" s="15">
        <v>24</v>
      </c>
      <c r="E27" s="16">
        <f t="shared" si="6"/>
        <v>0</v>
      </c>
      <c r="F27" s="16">
        <f t="shared" si="7"/>
        <v>0</v>
      </c>
      <c r="G27" s="16">
        <f t="shared" si="8"/>
        <v>0</v>
      </c>
      <c r="H27" s="17">
        <f t="shared" si="9"/>
        <v>0</v>
      </c>
    </row>
    <row r="28" spans="2:8" ht="15" thickBot="1" x14ac:dyDescent="0.35">
      <c r="B28" s="14">
        <f t="shared" si="5"/>
        <v>0</v>
      </c>
      <c r="C28" s="9"/>
      <c r="D28" s="15">
        <v>25</v>
      </c>
      <c r="E28" s="16">
        <f t="shared" si="6"/>
        <v>0</v>
      </c>
      <c r="F28" s="16">
        <f t="shared" si="7"/>
        <v>0</v>
      </c>
      <c r="G28" s="16">
        <f t="shared" si="8"/>
        <v>0</v>
      </c>
      <c r="H28" s="17">
        <f t="shared" si="9"/>
        <v>0</v>
      </c>
    </row>
    <row r="29" spans="2:8" x14ac:dyDescent="0.3">
      <c r="D29" s="18"/>
      <c r="E29" s="19"/>
      <c r="F29" s="19"/>
      <c r="G29" s="19"/>
      <c r="H29" s="20"/>
    </row>
    <row r="30" spans="2:8" ht="15" thickBot="1" x14ac:dyDescent="0.35">
      <c r="D30" s="21" t="s">
        <v>124</v>
      </c>
      <c r="E30" s="22">
        <f>SUM(E4:E23)</f>
        <v>0</v>
      </c>
      <c r="F30" s="22">
        <f>SUM(F4:F23)</f>
        <v>0</v>
      </c>
      <c r="G30" s="22">
        <f>SUM(G4:G23)</f>
        <v>0</v>
      </c>
      <c r="H30" s="2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378366DF757943AA4E6D0993DBFD1E" ma:contentTypeVersion="15" ma:contentTypeDescription="Create a new document." ma:contentTypeScope="" ma:versionID="4e390e93c85bac126a9b757132ddd2f5">
  <xsd:schema xmlns:xsd="http://www.w3.org/2001/XMLSchema" xmlns:xs="http://www.w3.org/2001/XMLSchema" xmlns:p="http://schemas.microsoft.com/office/2006/metadata/properties" xmlns:ns2="79d05891-202d-4bff-8d9b-672cad6193fb" xmlns:ns3="a193d8e2-0e73-4a61-9a77-10fd0080af9d" targetNamespace="http://schemas.microsoft.com/office/2006/metadata/properties" ma:root="true" ma:fieldsID="cc6e9ef06b72fff23698d89b7e82e074" ns2:_="" ns3:_="">
    <xsd:import namespace="79d05891-202d-4bff-8d9b-672cad6193fb"/>
    <xsd:import namespace="a193d8e2-0e73-4a61-9a77-10fd0080af9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d05891-202d-4bff-8d9b-672cad6193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8b8dfaa-981b-4fef-ae8f-77207eb7bc50"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93d8e2-0e73-4a61-9a77-10fd0080af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201c458-ae0c-497d-98dc-39348e3c4c64}" ma:internalName="TaxCatchAll" ma:showField="CatchAllData" ma:web="a193d8e2-0e73-4a61-9a77-10fd0080af9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9d05891-202d-4bff-8d9b-672cad6193fb">
      <Terms xmlns="http://schemas.microsoft.com/office/infopath/2007/PartnerControls"/>
    </lcf76f155ced4ddcb4097134ff3c332f>
    <TaxCatchAll xmlns="a193d8e2-0e73-4a61-9a77-10fd0080af9d" xsi:nil="true"/>
    <SharedWithUsers xmlns="a193d8e2-0e73-4a61-9a77-10fd0080af9d">
      <UserInfo>
        <DisplayName>Robert Schmitt</DisplayName>
        <AccountId>29</AccountId>
        <AccountType/>
      </UserInfo>
      <UserInfo>
        <DisplayName>Rudy Sturk</DisplayName>
        <AccountId>35</AccountId>
        <AccountType/>
      </UserInfo>
      <UserInfo>
        <DisplayName>Emily Ganon</DisplayName>
        <AccountId>98</AccountId>
        <AccountType/>
      </UserInfo>
      <UserInfo>
        <DisplayName>Alysse Lembo-Buzzelli</DisplayName>
        <AccountId>42</AccountId>
        <AccountType/>
      </UserInfo>
      <UserInfo>
        <DisplayName>Christina Tsitso</DisplayName>
        <AccountId>24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0F6D2-FCA0-4DC3-B620-2313214E71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d05891-202d-4bff-8d9b-672cad6193fb"/>
    <ds:schemaRef ds:uri="a193d8e2-0e73-4a61-9a77-10fd0080af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73B4C-7EE3-4360-8BA9-CC3F1DFAA4B6}">
  <ds:schemaRef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office/2006/metadata/properties"/>
    <ds:schemaRef ds:uri="http://schemas.microsoft.com/office/infopath/2007/PartnerControls"/>
    <ds:schemaRef ds:uri="a193d8e2-0e73-4a61-9a77-10fd0080af9d"/>
    <ds:schemaRef ds:uri="79d05891-202d-4bff-8d9b-672cad6193fb"/>
    <ds:schemaRef ds:uri="http://purl.org/dc/terms/"/>
    <ds:schemaRef ds:uri="http://purl.org/dc/elements/1.1/"/>
  </ds:schemaRefs>
</ds:datastoreItem>
</file>

<file path=customXml/itemProps3.xml><?xml version="1.0" encoding="utf-8"?>
<ds:datastoreItem xmlns:ds="http://schemas.openxmlformats.org/officeDocument/2006/customXml" ds:itemID="{DBC08327-3EF3-4BE6-B706-71A6BEA669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12</vt:i4>
      </vt:variant>
      <vt:variant>
        <vt:lpstr>Charts</vt:lpstr>
      </vt:variant>
      <vt:variant>
        <vt:i4>2</vt:i4>
      </vt:variant>
      <vt:variant>
        <vt:lpstr>Named Ranges</vt:lpstr>
      </vt:variant>
      <vt:variant>
        <vt:i4>2</vt:i4>
      </vt:variant>
    </vt:vector>
  </HeadingPairs>
  <TitlesOfParts>
    <vt:vector size="16" baseType="lpstr">
      <vt:lpstr>ReadMe</vt:lpstr>
      <vt:lpstr>INPUTS</vt:lpstr>
      <vt:lpstr>SUMMARY OF MEASURES</vt:lpstr>
      <vt:lpstr>SUMMARY TABLES</vt:lpstr>
      <vt:lpstr>BUY ALL C-PACE SIR MODEL</vt:lpstr>
      <vt:lpstr>NT C-PACE SIR MODEL</vt:lpstr>
      <vt:lpstr>CLOSING FEE CALCULATOR</vt:lpstr>
      <vt:lpstr>TAX BENEFITS</vt:lpstr>
      <vt:lpstr>PRINCIPAL AND INTEREST</vt:lpstr>
      <vt:lpstr>INTEREST RATES</vt:lpstr>
      <vt:lpstr>UTILITY BILL EXAMPLE</vt:lpstr>
      <vt:lpstr>MEASURE LIFE REFERENCE</vt:lpstr>
      <vt:lpstr>BUY ALL CASH FLOW CHART</vt:lpstr>
      <vt:lpstr>NT CASH FLOW CHART</vt:lpstr>
      <vt:lpstr>'BUY ALL C-PACE SIR MODEL'!Print_Area</vt:lpstr>
      <vt:lpstr>'NT C-PACE SIR MODEL'!Print_Area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 Green Bank-Solar SIR Calculator</dc:title>
  <dc:subject/>
  <dc:creator>William C. McCalpin</dc:creator>
  <cp:keywords/>
  <dc:description/>
  <cp:lastModifiedBy>Emily Ganon</cp:lastModifiedBy>
  <cp:revision/>
  <dcterms:created xsi:type="dcterms:W3CDTF">2013-01-30T20:24:46Z</dcterms:created>
  <dcterms:modified xsi:type="dcterms:W3CDTF">2024-03-05T19:41:43Z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2cc8bebd-5852-4a10-bf78-f773b44b5ba2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MSIP_Label_22fbb032-08bf-4f1e-af46-2528cd3f96ca_Enabled">
    <vt:lpwstr>true</vt:lpwstr>
  </property>
  <property fmtid="{D5CDD505-2E9C-101B-9397-08002B2CF9AE}" pid="6" name="MSIP_Label_22fbb032-08bf-4f1e-af46-2528cd3f96ca_SetDate">
    <vt:lpwstr>2021-05-13T20:21:53Z</vt:lpwstr>
  </property>
  <property fmtid="{D5CDD505-2E9C-101B-9397-08002B2CF9AE}" pid="7" name="MSIP_Label_22fbb032-08bf-4f1e-af46-2528cd3f96ca_Method">
    <vt:lpwstr>Privileged</vt:lpwstr>
  </property>
  <property fmtid="{D5CDD505-2E9C-101B-9397-08002B2CF9AE}" pid="8" name="MSIP_Label_22fbb032-08bf-4f1e-af46-2528cd3f96ca_Name">
    <vt:lpwstr>22fbb032-08bf-4f1e-af46-2528cd3f96ca</vt:lpwstr>
  </property>
  <property fmtid="{D5CDD505-2E9C-101B-9397-08002B2CF9AE}" pid="9" name="MSIP_Label_22fbb032-08bf-4f1e-af46-2528cd3f96ca_SiteId">
    <vt:lpwstr>adf10e2b-b6e9-41d6-be2f-c12bb566019c</vt:lpwstr>
  </property>
  <property fmtid="{D5CDD505-2E9C-101B-9397-08002B2CF9AE}" pid="10" name="MSIP_Label_22fbb032-08bf-4f1e-af46-2528cd3f96ca_ActionId">
    <vt:lpwstr>2379a103-5d29-43ea-a8f0-4b021355dc18</vt:lpwstr>
  </property>
  <property fmtid="{D5CDD505-2E9C-101B-9397-08002B2CF9AE}" pid="11" name="MSIP_Label_22fbb032-08bf-4f1e-af46-2528cd3f96ca_ContentBits">
    <vt:lpwstr>0</vt:lpwstr>
  </property>
  <property fmtid="{D5CDD505-2E9C-101B-9397-08002B2CF9AE}" pid="12" name="ContentTypeId">
    <vt:lpwstr>0x010100B2378366DF757943AA4E6D0993DBFD1E</vt:lpwstr>
  </property>
  <property fmtid="{D5CDD505-2E9C-101B-9397-08002B2CF9AE}" pid="13" name="Order">
    <vt:r8>97000</vt:r8>
  </property>
  <property fmtid="{D5CDD505-2E9C-101B-9397-08002B2CF9AE}" pid="14" name="MediaServiceImageTags">
    <vt:lpwstr/>
  </property>
</Properties>
</file>